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4240" windowHeight="13140" tabRatio="396"/>
  </bookViews>
  <sheets>
    <sheet name="по обязательствам" sheetId="1" r:id="rId1"/>
  </sheets>
  <definedNames>
    <definedName name="_xlnm.Print_Titles" localSheetId="0">'по обязательствам'!$4:$4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1"/>
  <c r="G38"/>
  <c r="H38"/>
  <c r="I38"/>
  <c r="J38"/>
  <c r="K38"/>
  <c r="L38"/>
  <c r="N38"/>
  <c r="O38"/>
  <c r="P38"/>
  <c r="Q38"/>
  <c r="E77"/>
  <c r="E72"/>
  <c r="E66"/>
  <c r="E65"/>
  <c r="E73"/>
  <c r="E78"/>
  <c r="E7" l="1"/>
  <c r="Q24" l="1"/>
  <c r="K15" l="1"/>
  <c r="K14"/>
  <c r="K13"/>
  <c r="Q15"/>
  <c r="P15"/>
  <c r="O15"/>
  <c r="N15"/>
  <c r="M15"/>
  <c r="L15"/>
  <c r="J15"/>
  <c r="I15"/>
  <c r="H15"/>
  <c r="G15"/>
  <c r="F15"/>
  <c r="Q14"/>
  <c r="P14"/>
  <c r="O14"/>
  <c r="N14"/>
  <c r="M14"/>
  <c r="L14"/>
  <c r="J14"/>
  <c r="I14"/>
  <c r="H14"/>
  <c r="G14"/>
  <c r="F14"/>
  <c r="Q13"/>
  <c r="P13"/>
  <c r="O13"/>
  <c r="N13"/>
  <c r="M13"/>
  <c r="L13"/>
  <c r="J13"/>
  <c r="I13"/>
  <c r="H13"/>
  <c r="G13"/>
  <c r="F13"/>
  <c r="E12"/>
  <c r="E11"/>
  <c r="E13" l="1"/>
  <c r="E14"/>
  <c r="E15"/>
  <c r="K44"/>
  <c r="G44" l="1"/>
  <c r="H44"/>
  <c r="I44"/>
  <c r="J44"/>
  <c r="L44"/>
  <c r="M44"/>
  <c r="N44"/>
  <c r="O44"/>
  <c r="P44"/>
  <c r="Q44"/>
  <c r="F44"/>
  <c r="M38"/>
  <c r="E44" l="1"/>
  <c r="E38"/>
  <c r="E80"/>
  <c r="E79"/>
  <c r="E74"/>
  <c r="E75"/>
  <c r="E71"/>
  <c r="K48"/>
  <c r="K47"/>
  <c r="K46"/>
  <c r="K42"/>
  <c r="K41"/>
  <c r="K40"/>
  <c r="E26" l="1"/>
  <c r="K25" l="1"/>
  <c r="K24"/>
  <c r="K23"/>
  <c r="K20"/>
  <c r="K19"/>
  <c r="K18"/>
  <c r="F40" l="1"/>
  <c r="E69" l="1"/>
  <c r="E68"/>
  <c r="E81"/>
  <c r="E61" l="1"/>
  <c r="E76" l="1"/>
  <c r="E70"/>
  <c r="E67"/>
  <c r="E59" l="1"/>
  <c r="E60"/>
  <c r="E53"/>
  <c r="E34" l="1"/>
  <c r="G48" l="1"/>
  <c r="H48"/>
  <c r="I48"/>
  <c r="J48"/>
  <c r="L48"/>
  <c r="M48"/>
  <c r="N48"/>
  <c r="O48"/>
  <c r="P48"/>
  <c r="Q48"/>
  <c r="G47"/>
  <c r="H47"/>
  <c r="I47"/>
  <c r="J47"/>
  <c r="L47"/>
  <c r="M47"/>
  <c r="N47"/>
  <c r="O47"/>
  <c r="P47"/>
  <c r="Q47"/>
  <c r="G46"/>
  <c r="H46"/>
  <c r="I46"/>
  <c r="J46"/>
  <c r="L46"/>
  <c r="M46"/>
  <c r="N46"/>
  <c r="O46"/>
  <c r="P46"/>
  <c r="Q46"/>
  <c r="F48"/>
  <c r="F47"/>
  <c r="F46"/>
  <c r="G42"/>
  <c r="H42"/>
  <c r="I42"/>
  <c r="J42"/>
  <c r="L42"/>
  <c r="M42"/>
  <c r="N42"/>
  <c r="O42"/>
  <c r="P42"/>
  <c r="Q42"/>
  <c r="G41"/>
  <c r="H41"/>
  <c r="I41"/>
  <c r="J41"/>
  <c r="L41"/>
  <c r="M41"/>
  <c r="N41"/>
  <c r="O41"/>
  <c r="P41"/>
  <c r="Q41"/>
  <c r="G40"/>
  <c r="H40"/>
  <c r="I40"/>
  <c r="J40"/>
  <c r="L40"/>
  <c r="M40"/>
  <c r="N40"/>
  <c r="O40"/>
  <c r="P40"/>
  <c r="Q40"/>
  <c r="F42"/>
  <c r="F41"/>
  <c r="G25"/>
  <c r="H25"/>
  <c r="I25"/>
  <c r="J25"/>
  <c r="L25"/>
  <c r="M25"/>
  <c r="N25"/>
  <c r="O25"/>
  <c r="P25"/>
  <c r="Q25"/>
  <c r="G24"/>
  <c r="H24"/>
  <c r="I24"/>
  <c r="J24"/>
  <c r="L24"/>
  <c r="M24"/>
  <c r="N24"/>
  <c r="O24"/>
  <c r="P24"/>
  <c r="G23"/>
  <c r="H23"/>
  <c r="I23"/>
  <c r="J23"/>
  <c r="L23"/>
  <c r="M23"/>
  <c r="N23"/>
  <c r="O23"/>
  <c r="P23"/>
  <c r="Q23"/>
  <c r="F25"/>
  <c r="F24"/>
  <c r="F23"/>
  <c r="G20"/>
  <c r="H20"/>
  <c r="I20"/>
  <c r="J20"/>
  <c r="L20"/>
  <c r="M20"/>
  <c r="N20"/>
  <c r="O20"/>
  <c r="P20"/>
  <c r="Q20"/>
  <c r="G19"/>
  <c r="H19"/>
  <c r="I19"/>
  <c r="J19"/>
  <c r="L19"/>
  <c r="M19"/>
  <c r="N19"/>
  <c r="O19"/>
  <c r="P19"/>
  <c r="Q19"/>
  <c r="G18"/>
  <c r="H18"/>
  <c r="I18"/>
  <c r="J18"/>
  <c r="L18"/>
  <c r="M18"/>
  <c r="N18"/>
  <c r="O18"/>
  <c r="P18"/>
  <c r="Q18"/>
  <c r="F20"/>
  <c r="F19"/>
  <c r="F18"/>
  <c r="G10"/>
  <c r="H10"/>
  <c r="I10"/>
  <c r="J10"/>
  <c r="L10"/>
  <c r="M10"/>
  <c r="N10"/>
  <c r="O10"/>
  <c r="P10"/>
  <c r="Q10"/>
  <c r="G9"/>
  <c r="H9"/>
  <c r="I9"/>
  <c r="J9"/>
  <c r="L9"/>
  <c r="M9"/>
  <c r="N9"/>
  <c r="O9"/>
  <c r="P9"/>
  <c r="Q9"/>
  <c r="G8"/>
  <c r="H8"/>
  <c r="I8"/>
  <c r="J8"/>
  <c r="L8"/>
  <c r="M8"/>
  <c r="N8"/>
  <c r="O8"/>
  <c r="P8"/>
  <c r="Q8"/>
  <c r="F10"/>
  <c r="F9"/>
  <c r="F8"/>
  <c r="L36" l="1"/>
  <c r="E54"/>
  <c r="F83" l="1"/>
  <c r="G83"/>
  <c r="H83"/>
  <c r="I83"/>
  <c r="J83"/>
  <c r="K83"/>
  <c r="L83"/>
  <c r="M83"/>
  <c r="N83"/>
  <c r="O83"/>
  <c r="P83"/>
  <c r="Q83"/>
  <c r="E55"/>
  <c r="E56"/>
  <c r="E57"/>
  <c r="E58"/>
  <c r="E62"/>
  <c r="E63"/>
  <c r="E64"/>
  <c r="E82"/>
  <c r="E52" l="1"/>
  <c r="E51"/>
  <c r="E50"/>
  <c r="E49"/>
  <c r="E48"/>
  <c r="E47"/>
  <c r="E46"/>
  <c r="E45"/>
  <c r="E43"/>
  <c r="E42"/>
  <c r="E41"/>
  <c r="E40"/>
  <c r="E39"/>
  <c r="E37"/>
  <c r="R6" l="1"/>
  <c r="E83"/>
  <c r="F36"/>
  <c r="F5" s="1"/>
  <c r="G36"/>
  <c r="G5" s="1"/>
  <c r="H36"/>
  <c r="H5" s="1"/>
  <c r="I36"/>
  <c r="I5" s="1"/>
  <c r="J36"/>
  <c r="J5" s="1"/>
  <c r="K36"/>
  <c r="K5" s="1"/>
  <c r="L5"/>
  <c r="M36"/>
  <c r="M5" s="1"/>
  <c r="N36"/>
  <c r="N5" s="1"/>
  <c r="O36"/>
  <c r="O5" s="1"/>
  <c r="P36"/>
  <c r="P5" s="1"/>
  <c r="Q36"/>
  <c r="Q5" s="1"/>
  <c r="E35"/>
  <c r="E33"/>
  <c r="E32"/>
  <c r="E31"/>
  <c r="E30"/>
  <c r="E29"/>
  <c r="E28"/>
  <c r="E27"/>
  <c r="E25"/>
  <c r="E24"/>
  <c r="E23"/>
  <c r="E22"/>
  <c r="E21"/>
  <c r="E20"/>
  <c r="E19"/>
  <c r="E18"/>
  <c r="E17"/>
  <c r="R7" s="1"/>
  <c r="E16"/>
  <c r="E10"/>
  <c r="E9"/>
  <c r="E8"/>
  <c r="E6"/>
  <c r="R9" l="1"/>
  <c r="R10"/>
  <c r="R8"/>
  <c r="E36"/>
  <c r="E5" s="1"/>
</calcChain>
</file>

<file path=xl/sharedStrings.xml><?xml version="1.0" encoding="utf-8"?>
<sst xmlns="http://schemas.openxmlformats.org/spreadsheetml/2006/main" count="198" uniqueCount="90">
  <si>
    <t>Наименование программы</t>
  </si>
  <si>
    <t>003015</t>
  </si>
  <si>
    <t>всего</t>
  </si>
  <si>
    <t>специфика</t>
  </si>
  <si>
    <t xml:space="preserve">
наименование расхода</t>
  </si>
  <si>
    <t>111</t>
  </si>
  <si>
    <t>на доплату за квалификационную категорию педагогам государственных организаций образования, за исключением организаций дополнительного образования для взрослых</t>
  </si>
  <si>
    <t>113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</si>
  <si>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</si>
  <si>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</si>
  <si>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</si>
  <si>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</si>
  <si>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</si>
  <si>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</si>
  <si>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</si>
  <si>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</si>
  <si>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</si>
  <si>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</si>
  <si>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</si>
  <si>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</si>
  <si>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122-3,5%</t>
  </si>
  <si>
    <t>121-6%</t>
  </si>
  <si>
    <t>124-3%</t>
  </si>
  <si>
    <t>медосмотр работников</t>
  </si>
  <si>
    <t>ведомственная/периодическая подписка</t>
  </si>
  <si>
    <t>трансферты физическим лицам</t>
  </si>
  <si>
    <t xml:space="preserve">фонд всеобуча </t>
  </si>
  <si>
    <t>питание учащихся</t>
  </si>
  <si>
    <t xml:space="preserve">гимназический/лицейский компонент </t>
  </si>
  <si>
    <t>командировочные расходы</t>
  </si>
  <si>
    <t>коммунальные услуги (свет, вода, отопление)</t>
  </si>
  <si>
    <t>ГСМ</t>
  </si>
  <si>
    <t>151</t>
  </si>
  <si>
    <t>152</t>
  </si>
  <si>
    <t>161,162</t>
  </si>
  <si>
    <t>144</t>
  </si>
  <si>
    <t>322</t>
  </si>
  <si>
    <t>163</t>
  </si>
  <si>
    <t>159</t>
  </si>
  <si>
    <t>Всего по 003015 расходы не входящие в ПФ</t>
  </si>
  <si>
    <t xml:space="preserve">на увеличение оплаты труда педагогов государственных организаций образования, </t>
  </si>
  <si>
    <t>040015</t>
  </si>
  <si>
    <t>заработная плата за исключением доплат указанных в программе 003015</t>
  </si>
  <si>
    <t>текущий ремонт</t>
  </si>
  <si>
    <t>вывоз мусора</t>
  </si>
  <si>
    <t>149</t>
  </si>
  <si>
    <t>Всего по 040015 расходы входящие в ПФ</t>
  </si>
  <si>
    <t>067015</t>
  </si>
  <si>
    <t>423</t>
  </si>
  <si>
    <t>приобретение основных средств</t>
  </si>
  <si>
    <t>капитальный ремонт</t>
  </si>
  <si>
    <t>тыс.тенге</t>
  </si>
  <si>
    <t>канцелиские товары</t>
  </si>
  <si>
    <t>хозяйственные товары</t>
  </si>
  <si>
    <t>строительные товары</t>
  </si>
  <si>
    <t>услуги дезинфекции</t>
  </si>
  <si>
    <t>видеонаблюдение</t>
  </si>
  <si>
    <t>доплаты за наставничество, степень магистра, предшкола</t>
  </si>
  <si>
    <t>охрана учащихся</t>
  </si>
  <si>
    <t>услуги по тех обслуж. СТУ</t>
  </si>
  <si>
    <t>услуги по сопровожд школьного сайта</t>
  </si>
  <si>
    <t>услуги по заправке картриджей</t>
  </si>
  <si>
    <t>услуги по обслуживанию фантанчиков</t>
  </si>
  <si>
    <t>кнопка тревожной сигнализации</t>
  </si>
  <si>
    <t>услуги по прведению аудита</t>
  </si>
  <si>
    <t>услуги интнрнета</t>
  </si>
  <si>
    <t>услуги по прведению производственного контроля</t>
  </si>
  <si>
    <t>ОПВ работодатель</t>
  </si>
  <si>
    <t>моющие средства</t>
  </si>
  <si>
    <t xml:space="preserve"> пожарной сигнализации</t>
  </si>
  <si>
    <t>локал система видеонаб ЦОУ</t>
  </si>
  <si>
    <t>аварийное обслуживание</t>
  </si>
  <si>
    <t>регистрация доменного имени</t>
  </si>
  <si>
    <t>промывка и опрессовка</t>
  </si>
  <si>
    <t>электронные отчеты</t>
  </si>
  <si>
    <t>страхование работников от несчастных случаев</t>
  </si>
  <si>
    <t>вывоз снега с территории школы</t>
  </si>
  <si>
    <t>111-5%</t>
  </si>
  <si>
    <t>419</t>
  </si>
  <si>
    <t>на доплату за проведение внеурочных мероприятий педагогам физической культуры государственных организаций среднего образования</t>
  </si>
  <si>
    <t>услуги связи, интернет</t>
  </si>
  <si>
    <t>План на 2024 год</t>
  </si>
  <si>
    <t>Услуги на поверку приборов учета тепла</t>
  </si>
  <si>
    <t xml:space="preserve">Прачечные услуги </t>
  </si>
  <si>
    <t>Услуги по обслуживанию системы антипаники</t>
  </si>
  <si>
    <t>Услуги по автоматизированной системе психолого-педагогического мониторинга</t>
  </si>
  <si>
    <t>Услуги по перезарядке огнетушителей</t>
  </si>
  <si>
    <t>Директор                                                               Умербаева Р.Ф</t>
  </si>
  <si>
    <t>Главный бухгалтер                                               Байтанова Ж.К.</t>
  </si>
  <si>
    <t>ГКП на ПХВ "Школа-гимназия №17 имени Акана Курманова "  акимата города Астана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</si>
</sst>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1" fontId="2" fillId="2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7" fillId="0" borderId="7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B86"/>
  <sheetViews>
    <sheetView tabSelected="1" workbookViewId="0">
      <selection activeCell="B2" sqref="B2:Q86"/>
    </sheetView>
  </sheetViews>
  <sheetFormatPr defaultRowHeight="15"/>
  <cols>
    <col min="2" max="2" width="8.140625" style="2" customWidth="1"/>
    <col min="3" max="3" width="9.85546875" style="3" customWidth="1"/>
    <col min="4" max="4" width="13" style="2" customWidth="1"/>
    <col min="5" max="28" width="9.140625" style="1"/>
  </cols>
  <sheetData>
    <row r="2" spans="2:28" ht="15.75">
      <c r="D2" s="37" t="s">
        <v>81</v>
      </c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2:28">
      <c r="Q3" s="1" t="s">
        <v>51</v>
      </c>
    </row>
    <row r="4" spans="2:28" s="7" customFormat="1" ht="57" customHeight="1">
      <c r="B4" s="10" t="s">
        <v>0</v>
      </c>
      <c r="C4" s="10" t="s">
        <v>3</v>
      </c>
      <c r="D4" s="10" t="s">
        <v>4</v>
      </c>
      <c r="E4" s="11" t="s">
        <v>2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11" t="s">
        <v>14</v>
      </c>
      <c r="M4" s="11" t="s">
        <v>15</v>
      </c>
      <c r="N4" s="11" t="s">
        <v>16</v>
      </c>
      <c r="O4" s="11" t="s">
        <v>17</v>
      </c>
      <c r="P4" s="11" t="s">
        <v>18</v>
      </c>
      <c r="Q4" s="11" t="s">
        <v>19</v>
      </c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2:28" s="7" customFormat="1" ht="38.25" customHeight="1">
      <c r="B5" s="42" t="s">
        <v>89</v>
      </c>
      <c r="C5" s="43"/>
      <c r="D5" s="44"/>
      <c r="E5" s="14">
        <f t="shared" ref="E5:Q5" si="0">E36+E83</f>
        <v>1640646.615</v>
      </c>
      <c r="F5" s="14">
        <f t="shared" si="0"/>
        <v>139128.24849999999</v>
      </c>
      <c r="G5" s="14">
        <f t="shared" si="0"/>
        <v>145344.226</v>
      </c>
      <c r="H5" s="14">
        <f t="shared" si="0"/>
        <v>158671.826</v>
      </c>
      <c r="I5" s="14">
        <f t="shared" si="0"/>
        <v>158956.826</v>
      </c>
      <c r="J5" s="14">
        <f t="shared" si="0"/>
        <v>147829.826</v>
      </c>
      <c r="K5" s="14">
        <f t="shared" si="0"/>
        <v>298983.33799999999</v>
      </c>
      <c r="L5" s="14">
        <f t="shared" si="0"/>
        <v>138302.826</v>
      </c>
      <c r="M5" s="14">
        <f t="shared" si="0"/>
        <v>7084.5</v>
      </c>
      <c r="N5" s="14">
        <f t="shared" si="0"/>
        <v>136485.826</v>
      </c>
      <c r="O5" s="14">
        <f t="shared" si="0"/>
        <v>140538.42600000001</v>
      </c>
      <c r="P5" s="14">
        <f t="shared" si="0"/>
        <v>121875.37099999998</v>
      </c>
      <c r="Q5" s="14">
        <f t="shared" si="0"/>
        <v>47445.375500000002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2:28" ht="149.25" customHeight="1">
      <c r="B6" s="34" t="s">
        <v>1</v>
      </c>
      <c r="C6" s="45" t="s">
        <v>5</v>
      </c>
      <c r="D6" s="31" t="s">
        <v>6</v>
      </c>
      <c r="E6" s="8">
        <f t="shared" ref="E6:E35" si="1">SUM(F6:Q6)</f>
        <v>162139</v>
      </c>
      <c r="F6" s="8">
        <v>13507</v>
      </c>
      <c r="G6" s="8">
        <v>13512</v>
      </c>
      <c r="H6" s="8">
        <v>13512</v>
      </c>
      <c r="I6" s="8">
        <v>13512</v>
      </c>
      <c r="J6" s="8">
        <v>13512</v>
      </c>
      <c r="K6" s="8">
        <v>27024</v>
      </c>
      <c r="L6" s="8">
        <v>13512</v>
      </c>
      <c r="M6" s="8">
        <v>0</v>
      </c>
      <c r="N6" s="8">
        <v>13512</v>
      </c>
      <c r="O6" s="8">
        <v>13512</v>
      </c>
      <c r="P6" s="8">
        <v>13512</v>
      </c>
      <c r="Q6" s="8">
        <v>13512</v>
      </c>
      <c r="R6" s="1">
        <f>E6+E11+E16+E21+E37+E43</f>
        <v>1101614</v>
      </c>
    </row>
    <row r="7" spans="2:28">
      <c r="B7" s="35"/>
      <c r="C7" s="45" t="s">
        <v>7</v>
      </c>
      <c r="D7" s="32"/>
      <c r="E7" s="8">
        <f>SUM(F7:Q7)</f>
        <v>13610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13610</v>
      </c>
      <c r="L7" s="8"/>
      <c r="M7" s="8">
        <v>0</v>
      </c>
      <c r="N7" s="8">
        <v>0</v>
      </c>
      <c r="O7" s="8">
        <v>0</v>
      </c>
      <c r="P7" s="8">
        <v>0</v>
      </c>
      <c r="Q7" s="8">
        <v>0</v>
      </c>
      <c r="R7" s="1">
        <f>E7+E12+E17+E22</f>
        <v>22069</v>
      </c>
    </row>
    <row r="8" spans="2:28">
      <c r="B8" s="35"/>
      <c r="C8" s="45" t="s">
        <v>21</v>
      </c>
      <c r="D8" s="32"/>
      <c r="E8" s="12">
        <f t="shared" si="1"/>
        <v>9587.2099999999991</v>
      </c>
      <c r="F8" s="12">
        <f>F6*0.9*0.06</f>
        <v>729.37800000000004</v>
      </c>
      <c r="G8" s="12">
        <f>G6*0.9*0.06</f>
        <v>729.64800000000002</v>
      </c>
      <c r="H8" s="12">
        <f>H6*0.9*0.06</f>
        <v>729.64800000000002</v>
      </c>
      <c r="I8" s="12">
        <f>I6*0.9*0.06</f>
        <v>729.64800000000002</v>
      </c>
      <c r="J8" s="12">
        <f>J6*0.9*0.06</f>
        <v>729.64800000000002</v>
      </c>
      <c r="K8" s="12">
        <v>2291</v>
      </c>
      <c r="L8" s="12">
        <f t="shared" ref="L8:Q8" si="2">L6*0.9*0.06</f>
        <v>729.64800000000002</v>
      </c>
      <c r="M8" s="12">
        <f t="shared" si="2"/>
        <v>0</v>
      </c>
      <c r="N8" s="12">
        <f t="shared" si="2"/>
        <v>729.64800000000002</v>
      </c>
      <c r="O8" s="12">
        <f t="shared" si="2"/>
        <v>729.64800000000002</v>
      </c>
      <c r="P8" s="12">
        <f t="shared" si="2"/>
        <v>729.64800000000002</v>
      </c>
      <c r="Q8" s="12">
        <f t="shared" si="2"/>
        <v>729.64800000000002</v>
      </c>
      <c r="R8" s="15">
        <f>E8+E13+E18+E23</f>
        <v>15492.811999999998</v>
      </c>
    </row>
    <row r="9" spans="2:28">
      <c r="B9" s="35"/>
      <c r="C9" s="45" t="s">
        <v>20</v>
      </c>
      <c r="D9" s="32"/>
      <c r="E9" s="12">
        <f t="shared" si="1"/>
        <v>5592.1224999999995</v>
      </c>
      <c r="F9" s="12">
        <f>F6*0.9*0.035</f>
        <v>425.47050000000007</v>
      </c>
      <c r="G9" s="12">
        <f>G6*0.9*0.035</f>
        <v>425.6280000000001</v>
      </c>
      <c r="H9" s="12">
        <f>H6*0.9*0.035</f>
        <v>425.6280000000001</v>
      </c>
      <c r="I9" s="12">
        <f>I6*0.9*0.035</f>
        <v>425.6280000000001</v>
      </c>
      <c r="J9" s="12">
        <f>J6*0.9*0.035</f>
        <v>425.6280000000001</v>
      </c>
      <c r="K9" s="12">
        <v>1336</v>
      </c>
      <c r="L9" s="12">
        <f t="shared" ref="L9:Q9" si="3">L6*0.9*0.035</f>
        <v>425.6280000000001</v>
      </c>
      <c r="M9" s="12">
        <f t="shared" si="3"/>
        <v>0</v>
      </c>
      <c r="N9" s="12">
        <f t="shared" si="3"/>
        <v>425.6280000000001</v>
      </c>
      <c r="O9" s="12">
        <f t="shared" si="3"/>
        <v>425.6280000000001</v>
      </c>
      <c r="P9" s="12">
        <f t="shared" si="3"/>
        <v>425.6280000000001</v>
      </c>
      <c r="Q9" s="12">
        <f t="shared" si="3"/>
        <v>425.6280000000001</v>
      </c>
      <c r="R9" s="15">
        <f>E9+E14+E19+E24</f>
        <v>9037.0570000000007</v>
      </c>
    </row>
    <row r="10" spans="2:28">
      <c r="B10" s="36"/>
      <c r="C10" s="45" t="s">
        <v>22</v>
      </c>
      <c r="D10" s="33"/>
      <c r="E10" s="12">
        <f t="shared" si="1"/>
        <v>5326.4499999999989</v>
      </c>
      <c r="F10" s="12">
        <f>F6*0.03</f>
        <v>405.21</v>
      </c>
      <c r="G10" s="12">
        <f>G6*0.03</f>
        <v>405.35999999999996</v>
      </c>
      <c r="H10" s="12">
        <f>H6*0.03</f>
        <v>405.35999999999996</v>
      </c>
      <c r="I10" s="12">
        <f>I6*0.03</f>
        <v>405.35999999999996</v>
      </c>
      <c r="J10" s="12">
        <f>J6*0.03</f>
        <v>405.35999999999996</v>
      </c>
      <c r="K10" s="12">
        <v>1273</v>
      </c>
      <c r="L10" s="12">
        <f t="shared" ref="L10:Q10" si="4">L6*0.03</f>
        <v>405.35999999999996</v>
      </c>
      <c r="M10" s="12">
        <f t="shared" si="4"/>
        <v>0</v>
      </c>
      <c r="N10" s="12">
        <f t="shared" si="4"/>
        <v>405.35999999999996</v>
      </c>
      <c r="O10" s="12">
        <f t="shared" si="4"/>
        <v>405.35999999999996</v>
      </c>
      <c r="P10" s="12">
        <f t="shared" si="4"/>
        <v>405.35999999999996</v>
      </c>
      <c r="Q10" s="12">
        <f t="shared" si="4"/>
        <v>405.35999999999996</v>
      </c>
      <c r="R10" s="15">
        <f>E10+E15+E20+E25</f>
        <v>8607.3399999999983</v>
      </c>
    </row>
    <row r="11" spans="2:28">
      <c r="B11" s="34" t="s">
        <v>1</v>
      </c>
      <c r="C11" s="45" t="s">
        <v>5</v>
      </c>
      <c r="D11" s="31" t="s">
        <v>79</v>
      </c>
      <c r="E11" s="8">
        <f t="shared" ref="E11:E15" si="5">SUM(F11:Q11)</f>
        <v>849</v>
      </c>
      <c r="F11" s="8">
        <v>71</v>
      </c>
      <c r="G11" s="8">
        <v>71</v>
      </c>
      <c r="H11" s="8">
        <v>71</v>
      </c>
      <c r="I11" s="8">
        <v>71</v>
      </c>
      <c r="J11" s="8">
        <v>71</v>
      </c>
      <c r="K11" s="8">
        <v>139</v>
      </c>
      <c r="L11" s="8">
        <v>71</v>
      </c>
      <c r="M11" s="8">
        <v>0</v>
      </c>
      <c r="N11" s="8">
        <v>71</v>
      </c>
      <c r="O11" s="8">
        <v>71</v>
      </c>
      <c r="P11" s="8">
        <v>71</v>
      </c>
      <c r="Q11" s="8">
        <v>71</v>
      </c>
    </row>
    <row r="12" spans="2:28">
      <c r="B12" s="35"/>
      <c r="C12" s="45" t="s">
        <v>7</v>
      </c>
      <c r="D12" s="32"/>
      <c r="E12" s="8">
        <f t="shared" si="5"/>
        <v>124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124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</row>
    <row r="13" spans="2:28">
      <c r="B13" s="35"/>
      <c r="C13" s="45" t="s">
        <v>21</v>
      </c>
      <c r="D13" s="32"/>
      <c r="E13" s="12">
        <f t="shared" si="5"/>
        <v>52.542000000000016</v>
      </c>
      <c r="F13" s="12">
        <f>F11*0.9*0.06</f>
        <v>3.8339999999999996</v>
      </c>
      <c r="G13" s="12">
        <f t="shared" ref="G13:Q13" si="6">G11*0.9*0.06</f>
        <v>3.8339999999999996</v>
      </c>
      <c r="H13" s="12">
        <f t="shared" si="6"/>
        <v>3.8339999999999996</v>
      </c>
      <c r="I13" s="12">
        <f t="shared" si="6"/>
        <v>3.8339999999999996</v>
      </c>
      <c r="J13" s="12">
        <f t="shared" si="6"/>
        <v>3.8339999999999996</v>
      </c>
      <c r="K13" s="12">
        <f>(K11+K12)*0.9*0.06</f>
        <v>14.202</v>
      </c>
      <c r="L13" s="12">
        <f t="shared" si="6"/>
        <v>3.8339999999999996</v>
      </c>
      <c r="M13" s="12">
        <f t="shared" si="6"/>
        <v>0</v>
      </c>
      <c r="N13" s="12">
        <f t="shared" si="6"/>
        <v>3.8339999999999996</v>
      </c>
      <c r="O13" s="12">
        <f t="shared" si="6"/>
        <v>3.8339999999999996</v>
      </c>
      <c r="P13" s="12">
        <f t="shared" si="6"/>
        <v>3.8339999999999996</v>
      </c>
      <c r="Q13" s="12">
        <f t="shared" si="6"/>
        <v>3.8339999999999996</v>
      </c>
    </row>
    <row r="14" spans="2:28">
      <c r="B14" s="35"/>
      <c r="C14" s="45" t="s">
        <v>20</v>
      </c>
      <c r="D14" s="32"/>
      <c r="E14" s="12">
        <f t="shared" si="5"/>
        <v>30.6495</v>
      </c>
      <c r="F14" s="12">
        <f>F11*0.9*0.035</f>
        <v>2.2365000000000004</v>
      </c>
      <c r="G14" s="12">
        <f t="shared" ref="G14:Q14" si="7">G11*0.9*0.035</f>
        <v>2.2365000000000004</v>
      </c>
      <c r="H14" s="12">
        <f t="shared" si="7"/>
        <v>2.2365000000000004</v>
      </c>
      <c r="I14" s="12">
        <f t="shared" si="7"/>
        <v>2.2365000000000004</v>
      </c>
      <c r="J14" s="12">
        <f t="shared" si="7"/>
        <v>2.2365000000000004</v>
      </c>
      <c r="K14" s="12">
        <f>(K11+K12)*0.9*0.035</f>
        <v>8.2845000000000013</v>
      </c>
      <c r="L14" s="12">
        <f t="shared" si="7"/>
        <v>2.2365000000000004</v>
      </c>
      <c r="M14" s="12">
        <f t="shared" si="7"/>
        <v>0</v>
      </c>
      <c r="N14" s="12">
        <f t="shared" si="7"/>
        <v>2.2365000000000004</v>
      </c>
      <c r="O14" s="12">
        <f t="shared" si="7"/>
        <v>2.2365000000000004</v>
      </c>
      <c r="P14" s="12">
        <f t="shared" si="7"/>
        <v>2.2365000000000004</v>
      </c>
      <c r="Q14" s="12">
        <f t="shared" si="7"/>
        <v>2.2365000000000004</v>
      </c>
    </row>
    <row r="15" spans="2:28">
      <c r="B15" s="36"/>
      <c r="C15" s="45" t="s">
        <v>22</v>
      </c>
      <c r="D15" s="33"/>
      <c r="E15" s="12">
        <f t="shared" si="5"/>
        <v>29.189999999999994</v>
      </c>
      <c r="F15" s="12">
        <f>F11*0.03</f>
        <v>2.13</v>
      </c>
      <c r="G15" s="12">
        <f t="shared" ref="G15:Q15" si="8">G11*0.03</f>
        <v>2.13</v>
      </c>
      <c r="H15" s="12">
        <f t="shared" si="8"/>
        <v>2.13</v>
      </c>
      <c r="I15" s="12">
        <f t="shared" si="8"/>
        <v>2.13</v>
      </c>
      <c r="J15" s="12">
        <f t="shared" si="8"/>
        <v>2.13</v>
      </c>
      <c r="K15" s="12">
        <f>(K11+K12)*0.03</f>
        <v>7.89</v>
      </c>
      <c r="L15" s="12">
        <f t="shared" si="8"/>
        <v>2.13</v>
      </c>
      <c r="M15" s="12">
        <f t="shared" si="8"/>
        <v>0</v>
      </c>
      <c r="N15" s="12">
        <f t="shared" si="8"/>
        <v>2.13</v>
      </c>
      <c r="O15" s="12">
        <f t="shared" si="8"/>
        <v>2.13</v>
      </c>
      <c r="P15" s="12">
        <f t="shared" si="8"/>
        <v>2.13</v>
      </c>
      <c r="Q15" s="12">
        <f t="shared" si="8"/>
        <v>2.13</v>
      </c>
    </row>
    <row r="16" spans="2:28">
      <c r="B16" s="34" t="s">
        <v>1</v>
      </c>
      <c r="C16" s="45" t="s">
        <v>5</v>
      </c>
      <c r="D16" s="31" t="s">
        <v>57</v>
      </c>
      <c r="E16" s="8">
        <f t="shared" si="1"/>
        <v>21391</v>
      </c>
      <c r="F16" s="8">
        <v>1783</v>
      </c>
      <c r="G16" s="8">
        <v>1783</v>
      </c>
      <c r="H16" s="8">
        <v>1783</v>
      </c>
      <c r="I16" s="8">
        <v>1783</v>
      </c>
      <c r="J16" s="8">
        <v>1783</v>
      </c>
      <c r="K16" s="8">
        <v>3561</v>
      </c>
      <c r="L16" s="8">
        <v>1783</v>
      </c>
      <c r="M16" s="8">
        <v>0</v>
      </c>
      <c r="N16" s="8">
        <v>1783</v>
      </c>
      <c r="O16" s="8">
        <v>1783</v>
      </c>
      <c r="P16" s="8">
        <v>1783</v>
      </c>
      <c r="Q16" s="8">
        <v>1783</v>
      </c>
    </row>
    <row r="17" spans="2:18">
      <c r="B17" s="35"/>
      <c r="C17" s="45" t="s">
        <v>7</v>
      </c>
      <c r="D17" s="32"/>
      <c r="E17" s="8">
        <f t="shared" si="1"/>
        <v>5620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5620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</row>
    <row r="18" spans="2:18">
      <c r="B18" s="35"/>
      <c r="C18" s="45" t="s">
        <v>21</v>
      </c>
      <c r="D18" s="32"/>
      <c r="E18" s="12">
        <f t="shared" si="1"/>
        <v>1458.5939999999996</v>
      </c>
      <c r="F18" s="12">
        <f>F16*0.9*0.06</f>
        <v>96.281999999999996</v>
      </c>
      <c r="G18" s="12">
        <f t="shared" ref="G18:Q18" si="9">G16*0.9*0.06</f>
        <v>96.281999999999996</v>
      </c>
      <c r="H18" s="12">
        <f t="shared" si="9"/>
        <v>96.281999999999996</v>
      </c>
      <c r="I18" s="12">
        <f t="shared" si="9"/>
        <v>96.281999999999996</v>
      </c>
      <c r="J18" s="12">
        <f t="shared" si="9"/>
        <v>96.281999999999996</v>
      </c>
      <c r="K18" s="12">
        <f>(K16+K17)*0.9*0.06</f>
        <v>495.77399999999994</v>
      </c>
      <c r="L18" s="12">
        <f t="shared" si="9"/>
        <v>96.281999999999996</v>
      </c>
      <c r="M18" s="12">
        <f t="shared" si="9"/>
        <v>0</v>
      </c>
      <c r="N18" s="12">
        <f t="shared" si="9"/>
        <v>96.281999999999996</v>
      </c>
      <c r="O18" s="12">
        <f t="shared" si="9"/>
        <v>96.281999999999996</v>
      </c>
      <c r="P18" s="12">
        <f t="shared" si="9"/>
        <v>96.281999999999996</v>
      </c>
      <c r="Q18" s="12">
        <f t="shared" si="9"/>
        <v>96.281999999999996</v>
      </c>
    </row>
    <row r="19" spans="2:18">
      <c r="B19" s="35"/>
      <c r="C19" s="45" t="s">
        <v>20</v>
      </c>
      <c r="D19" s="32"/>
      <c r="E19" s="12">
        <f t="shared" si="1"/>
        <v>850.84649999999988</v>
      </c>
      <c r="F19" s="12">
        <f>F16*0.9*0.035</f>
        <v>56.164500000000004</v>
      </c>
      <c r="G19" s="12">
        <f t="shared" ref="G19:Q19" si="10">G16*0.9*0.035</f>
        <v>56.164500000000004</v>
      </c>
      <c r="H19" s="12">
        <f t="shared" si="10"/>
        <v>56.164500000000004</v>
      </c>
      <c r="I19" s="12">
        <f t="shared" si="10"/>
        <v>56.164500000000004</v>
      </c>
      <c r="J19" s="12">
        <f t="shared" si="10"/>
        <v>56.164500000000004</v>
      </c>
      <c r="K19" s="12">
        <f>(K16+K17)*0.9*0.035</f>
        <v>289.20150000000001</v>
      </c>
      <c r="L19" s="12">
        <f t="shared" si="10"/>
        <v>56.164500000000004</v>
      </c>
      <c r="M19" s="12">
        <f t="shared" si="10"/>
        <v>0</v>
      </c>
      <c r="N19" s="12">
        <f t="shared" si="10"/>
        <v>56.164500000000004</v>
      </c>
      <c r="O19" s="12">
        <f t="shared" si="10"/>
        <v>56.164500000000004</v>
      </c>
      <c r="P19" s="12">
        <f t="shared" si="10"/>
        <v>56.164500000000004</v>
      </c>
      <c r="Q19" s="12">
        <f t="shared" si="10"/>
        <v>56.164500000000004</v>
      </c>
    </row>
    <row r="20" spans="2:18" ht="62.25" customHeight="1">
      <c r="B20" s="36"/>
      <c r="C20" s="45" t="s">
        <v>22</v>
      </c>
      <c r="D20" s="33"/>
      <c r="E20" s="12">
        <f t="shared" si="1"/>
        <v>810.33</v>
      </c>
      <c r="F20" s="12">
        <f>F16*0.03</f>
        <v>53.489999999999995</v>
      </c>
      <c r="G20" s="12">
        <f t="shared" ref="G20:Q20" si="11">G16*0.03</f>
        <v>53.489999999999995</v>
      </c>
      <c r="H20" s="12">
        <f t="shared" si="11"/>
        <v>53.489999999999995</v>
      </c>
      <c r="I20" s="12">
        <f t="shared" si="11"/>
        <v>53.489999999999995</v>
      </c>
      <c r="J20" s="12">
        <f t="shared" si="11"/>
        <v>53.489999999999995</v>
      </c>
      <c r="K20" s="12">
        <f>(K16+K17)*0.03</f>
        <v>275.43</v>
      </c>
      <c r="L20" s="12">
        <f t="shared" si="11"/>
        <v>53.489999999999995</v>
      </c>
      <c r="M20" s="12">
        <f t="shared" si="11"/>
        <v>0</v>
      </c>
      <c r="N20" s="12">
        <f t="shared" si="11"/>
        <v>53.489999999999995</v>
      </c>
      <c r="O20" s="12">
        <f t="shared" si="11"/>
        <v>53.489999999999995</v>
      </c>
      <c r="P20" s="12">
        <f t="shared" si="11"/>
        <v>53.489999999999995</v>
      </c>
      <c r="Q20" s="12">
        <f t="shared" si="11"/>
        <v>53.489999999999995</v>
      </c>
    </row>
    <row r="21" spans="2:18">
      <c r="B21" s="34" t="s">
        <v>1</v>
      </c>
      <c r="C21" s="45" t="s">
        <v>5</v>
      </c>
      <c r="D21" s="31" t="s">
        <v>28</v>
      </c>
      <c r="E21" s="8">
        <f t="shared" si="1"/>
        <v>78664</v>
      </c>
      <c r="F21" s="8">
        <v>6555</v>
      </c>
      <c r="G21" s="8">
        <v>6555</v>
      </c>
      <c r="H21" s="8">
        <v>6555</v>
      </c>
      <c r="I21" s="8">
        <v>6555</v>
      </c>
      <c r="J21" s="8">
        <v>6555</v>
      </c>
      <c r="K21" s="8">
        <v>13114</v>
      </c>
      <c r="L21" s="8">
        <v>6555</v>
      </c>
      <c r="M21" s="8">
        <v>0</v>
      </c>
      <c r="N21" s="8">
        <v>6555</v>
      </c>
      <c r="O21" s="8">
        <v>6555</v>
      </c>
      <c r="P21" s="8">
        <v>6555</v>
      </c>
      <c r="Q21" s="8">
        <v>6555</v>
      </c>
    </row>
    <row r="22" spans="2:18">
      <c r="B22" s="35"/>
      <c r="C22" s="45" t="s">
        <v>7</v>
      </c>
      <c r="D22" s="32"/>
      <c r="E22" s="8">
        <f t="shared" si="1"/>
        <v>2715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2715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</row>
    <row r="23" spans="2:18">
      <c r="B23" s="35"/>
      <c r="C23" s="45" t="s">
        <v>21</v>
      </c>
      <c r="D23" s="32"/>
      <c r="E23" s="12">
        <f t="shared" si="1"/>
        <v>4394.4659999999994</v>
      </c>
      <c r="F23" s="12">
        <f>F21*0.9*0.06</f>
        <v>353.96999999999997</v>
      </c>
      <c r="G23" s="12">
        <f t="shared" ref="G23:Q23" si="12">G21*0.9*0.06</f>
        <v>353.96999999999997</v>
      </c>
      <c r="H23" s="12">
        <f t="shared" si="12"/>
        <v>353.96999999999997</v>
      </c>
      <c r="I23" s="12">
        <f t="shared" si="12"/>
        <v>353.96999999999997</v>
      </c>
      <c r="J23" s="12">
        <f t="shared" si="12"/>
        <v>353.96999999999997</v>
      </c>
      <c r="K23" s="12">
        <f>(K21+K22)*0.9*0.06</f>
        <v>854.76599999999996</v>
      </c>
      <c r="L23" s="12">
        <f t="shared" si="12"/>
        <v>353.96999999999997</v>
      </c>
      <c r="M23" s="12">
        <f t="shared" si="12"/>
        <v>0</v>
      </c>
      <c r="N23" s="12">
        <f t="shared" si="12"/>
        <v>353.96999999999997</v>
      </c>
      <c r="O23" s="12">
        <f t="shared" si="12"/>
        <v>353.96999999999997</v>
      </c>
      <c r="P23" s="12">
        <f t="shared" si="12"/>
        <v>353.96999999999997</v>
      </c>
      <c r="Q23" s="12">
        <f t="shared" si="12"/>
        <v>353.96999999999997</v>
      </c>
    </row>
    <row r="24" spans="2:18">
      <c r="B24" s="35"/>
      <c r="C24" s="45" t="s">
        <v>20</v>
      </c>
      <c r="D24" s="32"/>
      <c r="E24" s="12">
        <f t="shared" si="1"/>
        <v>2563.4385000000007</v>
      </c>
      <c r="F24" s="12">
        <f>F21*0.9*0.035</f>
        <v>206.48250000000002</v>
      </c>
      <c r="G24" s="12">
        <f t="shared" ref="G24:Q24" si="13">G21*0.9*0.035</f>
        <v>206.48250000000002</v>
      </c>
      <c r="H24" s="12">
        <f t="shared" si="13"/>
        <v>206.48250000000002</v>
      </c>
      <c r="I24" s="12">
        <f t="shared" si="13"/>
        <v>206.48250000000002</v>
      </c>
      <c r="J24" s="12">
        <f t="shared" si="13"/>
        <v>206.48250000000002</v>
      </c>
      <c r="K24" s="12">
        <f>(K21+K22)*0.9*0.035</f>
        <v>498.61350000000004</v>
      </c>
      <c r="L24" s="12">
        <f t="shared" si="13"/>
        <v>206.48250000000002</v>
      </c>
      <c r="M24" s="12">
        <f t="shared" si="13"/>
        <v>0</v>
      </c>
      <c r="N24" s="12">
        <f t="shared" si="13"/>
        <v>206.48250000000002</v>
      </c>
      <c r="O24" s="12">
        <f t="shared" si="13"/>
        <v>206.48250000000002</v>
      </c>
      <c r="P24" s="12">
        <f t="shared" si="13"/>
        <v>206.48250000000002</v>
      </c>
      <c r="Q24" s="12">
        <f t="shared" si="13"/>
        <v>206.48250000000002</v>
      </c>
      <c r="R24" s="1">
        <v>85</v>
      </c>
    </row>
    <row r="25" spans="2:18">
      <c r="B25" s="36"/>
      <c r="C25" s="45" t="s">
        <v>22</v>
      </c>
      <c r="D25" s="33"/>
      <c r="E25" s="12">
        <f t="shared" si="1"/>
        <v>2441.3700000000003</v>
      </c>
      <c r="F25" s="12">
        <f>F21*0.03</f>
        <v>196.65</v>
      </c>
      <c r="G25" s="12">
        <f t="shared" ref="G25:Q25" si="14">G21*0.03</f>
        <v>196.65</v>
      </c>
      <c r="H25" s="12">
        <f t="shared" si="14"/>
        <v>196.65</v>
      </c>
      <c r="I25" s="12">
        <f t="shared" si="14"/>
        <v>196.65</v>
      </c>
      <c r="J25" s="12">
        <f t="shared" si="14"/>
        <v>196.65</v>
      </c>
      <c r="K25" s="12">
        <f>(K21+K22)*0.03</f>
        <v>474.87</v>
      </c>
      <c r="L25" s="12">
        <f t="shared" si="14"/>
        <v>196.65</v>
      </c>
      <c r="M25" s="12">
        <f t="shared" si="14"/>
        <v>0</v>
      </c>
      <c r="N25" s="12">
        <f t="shared" si="14"/>
        <v>196.65</v>
      </c>
      <c r="O25" s="12">
        <f t="shared" si="14"/>
        <v>196.65</v>
      </c>
      <c r="P25" s="12">
        <f t="shared" si="14"/>
        <v>196.65</v>
      </c>
      <c r="Q25" s="12">
        <f t="shared" si="14"/>
        <v>196.65</v>
      </c>
    </row>
    <row r="26" spans="2:18" ht="25.5">
      <c r="B26" s="16"/>
      <c r="C26" s="45" t="s">
        <v>5</v>
      </c>
      <c r="D26" s="17" t="s">
        <v>67</v>
      </c>
      <c r="E26" s="12">
        <f t="shared" si="1"/>
        <v>14345</v>
      </c>
      <c r="F26" s="12">
        <v>1195</v>
      </c>
      <c r="G26" s="12">
        <v>1195</v>
      </c>
      <c r="H26" s="12">
        <v>1195</v>
      </c>
      <c r="I26" s="12">
        <v>1195</v>
      </c>
      <c r="J26" s="12">
        <v>1195</v>
      </c>
      <c r="K26" s="12">
        <v>2395</v>
      </c>
      <c r="L26" s="12">
        <v>1195</v>
      </c>
      <c r="M26" s="12">
        <v>0</v>
      </c>
      <c r="N26" s="12">
        <v>1195</v>
      </c>
      <c r="O26" s="12">
        <v>1195</v>
      </c>
      <c r="P26" s="12">
        <v>1195</v>
      </c>
      <c r="Q26" s="12">
        <v>1195</v>
      </c>
    </row>
    <row r="27" spans="2:18" ht="27" customHeight="1">
      <c r="B27" s="4" t="s">
        <v>1</v>
      </c>
      <c r="C27" s="4" t="s">
        <v>38</v>
      </c>
      <c r="D27" s="9" t="s">
        <v>23</v>
      </c>
      <c r="E27" s="8">
        <f t="shared" si="1"/>
        <v>250</v>
      </c>
      <c r="F27" s="8">
        <v>0</v>
      </c>
      <c r="G27" s="8">
        <v>0</v>
      </c>
      <c r="H27" s="8">
        <v>0</v>
      </c>
      <c r="I27" s="8">
        <v>0</v>
      </c>
      <c r="J27" s="8">
        <v>250</v>
      </c>
      <c r="K27" s="8"/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</row>
    <row r="28" spans="2:18" ht="38.25">
      <c r="B28" s="4" t="s">
        <v>1</v>
      </c>
      <c r="C28" s="4" t="s">
        <v>45</v>
      </c>
      <c r="D28" s="9" t="s">
        <v>24</v>
      </c>
      <c r="E28" s="8">
        <f t="shared" si="1"/>
        <v>200</v>
      </c>
      <c r="F28" s="8">
        <v>200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</row>
    <row r="29" spans="2:18" ht="38.25">
      <c r="B29" s="4" t="s">
        <v>1</v>
      </c>
      <c r="C29" s="4" t="s">
        <v>36</v>
      </c>
      <c r="D29" s="9" t="s">
        <v>25</v>
      </c>
      <c r="E29" s="8">
        <f t="shared" si="1"/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</row>
    <row r="30" spans="2:18">
      <c r="B30" s="4" t="s">
        <v>1</v>
      </c>
      <c r="C30" s="4" t="s">
        <v>37</v>
      </c>
      <c r="D30" s="5" t="s">
        <v>26</v>
      </c>
      <c r="E30" s="8">
        <f t="shared" si="1"/>
        <v>2043</v>
      </c>
      <c r="F30" s="8">
        <v>173</v>
      </c>
      <c r="G30" s="8">
        <v>170</v>
      </c>
      <c r="H30" s="8">
        <v>170</v>
      </c>
      <c r="I30" s="8">
        <v>170</v>
      </c>
      <c r="J30" s="8">
        <v>170</v>
      </c>
      <c r="K30" s="8">
        <v>170</v>
      </c>
      <c r="L30" s="8">
        <v>340</v>
      </c>
      <c r="M30" s="8"/>
      <c r="N30" s="8">
        <v>170</v>
      </c>
      <c r="O30" s="8">
        <v>170</v>
      </c>
      <c r="P30" s="8">
        <v>170</v>
      </c>
      <c r="Q30" s="8">
        <v>170</v>
      </c>
    </row>
    <row r="31" spans="2:18" ht="25.5">
      <c r="B31" s="4" t="s">
        <v>1</v>
      </c>
      <c r="C31" s="4" t="s">
        <v>38</v>
      </c>
      <c r="D31" s="5" t="s">
        <v>27</v>
      </c>
      <c r="E31" s="8">
        <f t="shared" si="1"/>
        <v>138595</v>
      </c>
      <c r="F31" s="8">
        <v>14549</v>
      </c>
      <c r="G31" s="8">
        <v>16165</v>
      </c>
      <c r="H31" s="8">
        <v>11316</v>
      </c>
      <c r="I31" s="8">
        <v>17782</v>
      </c>
      <c r="J31" s="8">
        <v>14549</v>
      </c>
      <c r="K31" s="8"/>
      <c r="L31" s="8"/>
      <c r="M31" s="8"/>
      <c r="N31" s="8">
        <v>17355</v>
      </c>
      <c r="O31" s="8">
        <v>16165</v>
      </c>
      <c r="P31" s="8">
        <v>15357</v>
      </c>
      <c r="Q31" s="8">
        <v>15357</v>
      </c>
    </row>
    <row r="32" spans="2:18" ht="25.5">
      <c r="B32" s="4" t="s">
        <v>1</v>
      </c>
      <c r="C32" s="4" t="s">
        <v>34</v>
      </c>
      <c r="D32" s="5" t="s">
        <v>29</v>
      </c>
      <c r="E32" s="8">
        <f t="shared" si="1"/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</row>
    <row r="33" spans="2:18" ht="51">
      <c r="B33" s="4" t="s">
        <v>1</v>
      </c>
      <c r="C33" s="4" t="s">
        <v>32</v>
      </c>
      <c r="D33" s="5" t="s">
        <v>30</v>
      </c>
      <c r="E33" s="8">
        <f t="shared" si="1"/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</row>
    <row r="34" spans="2:18" ht="25.5">
      <c r="B34" s="4" t="s">
        <v>1</v>
      </c>
      <c r="C34" s="4" t="s">
        <v>33</v>
      </c>
      <c r="D34" s="5" t="s">
        <v>65</v>
      </c>
      <c r="E34" s="8">
        <f t="shared" si="1"/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</row>
    <row r="35" spans="2:18">
      <c r="B35" s="4" t="s">
        <v>1</v>
      </c>
      <c r="C35" s="4" t="s">
        <v>35</v>
      </c>
      <c r="D35" s="5" t="s">
        <v>31</v>
      </c>
      <c r="E35" s="8">
        <f t="shared" si="1"/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</row>
    <row r="36" spans="2:18" ht="27" customHeight="1">
      <c r="B36" s="38" t="s">
        <v>39</v>
      </c>
      <c r="C36" s="39"/>
      <c r="D36" s="40"/>
      <c r="E36" s="13">
        <f t="shared" ref="E36:Q36" si="15">SUM(E6:E35)</f>
        <v>473682.20899999997</v>
      </c>
      <c r="F36" s="13">
        <f t="shared" si="15"/>
        <v>40564.297999999995</v>
      </c>
      <c r="G36" s="13">
        <f t="shared" si="15"/>
        <v>41982.875500000002</v>
      </c>
      <c r="H36" s="13">
        <f t="shared" si="15"/>
        <v>37133.875500000002</v>
      </c>
      <c r="I36" s="13">
        <f t="shared" si="15"/>
        <v>43599.875500000002</v>
      </c>
      <c r="J36" s="13">
        <f t="shared" si="15"/>
        <v>40616.875500000002</v>
      </c>
      <c r="K36" s="13">
        <f t="shared" si="15"/>
        <v>76291.031500000012</v>
      </c>
      <c r="L36" s="13">
        <f t="shared" si="15"/>
        <v>25987.875500000002</v>
      </c>
      <c r="M36" s="13">
        <f t="shared" si="15"/>
        <v>0</v>
      </c>
      <c r="N36" s="13">
        <f t="shared" si="15"/>
        <v>43172.875500000002</v>
      </c>
      <c r="O36" s="13">
        <f t="shared" si="15"/>
        <v>41982.875500000002</v>
      </c>
      <c r="P36" s="13">
        <f t="shared" si="15"/>
        <v>41174.875500000002</v>
      </c>
      <c r="Q36" s="13">
        <f t="shared" si="15"/>
        <v>41174.875500000002</v>
      </c>
    </row>
    <row r="37" spans="2:18" ht="39.75" customHeight="1">
      <c r="B37" s="41" t="s">
        <v>41</v>
      </c>
      <c r="C37" s="4" t="s">
        <v>5</v>
      </c>
      <c r="D37" s="30" t="s">
        <v>40</v>
      </c>
      <c r="E37" s="8">
        <f t="shared" ref="E37:E82" si="16">SUM(F37:Q37)</f>
        <v>275891</v>
      </c>
      <c r="F37" s="8">
        <v>25081</v>
      </c>
      <c r="G37" s="8">
        <v>25081</v>
      </c>
      <c r="H37" s="8">
        <v>25081</v>
      </c>
      <c r="I37" s="8">
        <v>25081</v>
      </c>
      <c r="J37" s="8">
        <v>25081</v>
      </c>
      <c r="K37" s="8">
        <v>50162</v>
      </c>
      <c r="L37" s="8">
        <v>25081</v>
      </c>
      <c r="M37" s="8">
        <v>0</v>
      </c>
      <c r="N37" s="8">
        <v>25081</v>
      </c>
      <c r="O37" s="8">
        <v>25081</v>
      </c>
      <c r="P37" s="8">
        <v>25081</v>
      </c>
      <c r="Q37" s="8"/>
      <c r="R37" s="15"/>
    </row>
    <row r="38" spans="2:18" ht="15.75" customHeight="1">
      <c r="B38" s="41"/>
      <c r="C38" s="19" t="s">
        <v>77</v>
      </c>
      <c r="D38" s="30"/>
      <c r="E38" s="12">
        <f t="shared" si="16"/>
        <v>14468.599999999999</v>
      </c>
      <c r="F38" s="12">
        <f>F37*0.05</f>
        <v>1254.0500000000002</v>
      </c>
      <c r="G38" s="12">
        <f t="shared" ref="G38:Q38" si="17">G37*0.05</f>
        <v>1254.0500000000002</v>
      </c>
      <c r="H38" s="12">
        <f t="shared" si="17"/>
        <v>1254.0500000000002</v>
      </c>
      <c r="I38" s="12">
        <f t="shared" si="17"/>
        <v>1254.0500000000002</v>
      </c>
      <c r="J38" s="12">
        <f t="shared" si="17"/>
        <v>1254.0500000000002</v>
      </c>
      <c r="K38" s="12">
        <f>(K37+K39)*0.05</f>
        <v>3182.15</v>
      </c>
      <c r="L38" s="12">
        <f t="shared" si="17"/>
        <v>1254.0500000000002</v>
      </c>
      <c r="M38" s="12">
        <f t="shared" si="17"/>
        <v>0</v>
      </c>
      <c r="N38" s="12">
        <f t="shared" si="17"/>
        <v>1254.0500000000002</v>
      </c>
      <c r="O38" s="12">
        <f t="shared" si="17"/>
        <v>1254.0500000000002</v>
      </c>
      <c r="P38" s="12">
        <f t="shared" si="17"/>
        <v>1254.0500000000002</v>
      </c>
      <c r="Q38" s="12">
        <f t="shared" si="17"/>
        <v>0</v>
      </c>
      <c r="R38" s="15"/>
    </row>
    <row r="39" spans="2:18">
      <c r="B39" s="41"/>
      <c r="C39" s="4" t="s">
        <v>7</v>
      </c>
      <c r="D39" s="30"/>
      <c r="E39" s="46">
        <f t="shared" si="16"/>
        <v>13481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13481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</row>
    <row r="40" spans="2:18">
      <c r="B40" s="41"/>
      <c r="C40" s="4" t="s">
        <v>21</v>
      </c>
      <c r="D40" s="30"/>
      <c r="E40" s="12">
        <f t="shared" si="16"/>
        <v>15626.088</v>
      </c>
      <c r="F40" s="12">
        <f>F37*0.9*0.06</f>
        <v>1354.374</v>
      </c>
      <c r="G40" s="12">
        <f>G37*0.9*0.06</f>
        <v>1354.374</v>
      </c>
      <c r="H40" s="12">
        <f>H37*0.9*0.06</f>
        <v>1354.374</v>
      </c>
      <c r="I40" s="12">
        <f>I37*0.9*0.06</f>
        <v>1354.374</v>
      </c>
      <c r="J40" s="12">
        <f>J37*0.9*0.06</f>
        <v>1354.374</v>
      </c>
      <c r="K40" s="12">
        <f>(K37+K39)*0.9*0.06</f>
        <v>3436.7220000000002</v>
      </c>
      <c r="L40" s="12">
        <f t="shared" ref="L40:Q40" si="18">L37*0.9*0.06</f>
        <v>1354.374</v>
      </c>
      <c r="M40" s="12">
        <f t="shared" si="18"/>
        <v>0</v>
      </c>
      <c r="N40" s="12">
        <f t="shared" si="18"/>
        <v>1354.374</v>
      </c>
      <c r="O40" s="12">
        <f t="shared" si="18"/>
        <v>1354.374</v>
      </c>
      <c r="P40" s="12">
        <f t="shared" si="18"/>
        <v>1354.374</v>
      </c>
      <c r="Q40" s="12">
        <f t="shared" si="18"/>
        <v>0</v>
      </c>
      <c r="R40" s="15"/>
    </row>
    <row r="41" spans="2:18">
      <c r="B41" s="41"/>
      <c r="C41" s="4" t="s">
        <v>20</v>
      </c>
      <c r="D41" s="30"/>
      <c r="E41" s="12">
        <f t="shared" si="16"/>
        <v>9115.2180000000008</v>
      </c>
      <c r="F41" s="12">
        <f>F37*0.9*0.035</f>
        <v>790.05150000000015</v>
      </c>
      <c r="G41" s="12">
        <f>G37*0.9*0.035</f>
        <v>790.05150000000015</v>
      </c>
      <c r="H41" s="12">
        <f>H37*0.9*0.035</f>
        <v>790.05150000000015</v>
      </c>
      <c r="I41" s="12">
        <f>I37*0.9*0.035</f>
        <v>790.05150000000015</v>
      </c>
      <c r="J41" s="12">
        <f>J37*0.9*0.035</f>
        <v>790.05150000000015</v>
      </c>
      <c r="K41" s="12">
        <f>(K37+K39)*0.9*0.035</f>
        <v>2004.7545000000002</v>
      </c>
      <c r="L41" s="12">
        <f t="shared" ref="L41:Q41" si="19">L37*0.9*0.035</f>
        <v>790.05150000000015</v>
      </c>
      <c r="M41" s="12">
        <f t="shared" si="19"/>
        <v>0</v>
      </c>
      <c r="N41" s="12">
        <f t="shared" si="19"/>
        <v>790.05150000000015</v>
      </c>
      <c r="O41" s="12">
        <f t="shared" si="19"/>
        <v>790.05150000000015</v>
      </c>
      <c r="P41" s="12">
        <f t="shared" si="19"/>
        <v>790.05150000000015</v>
      </c>
      <c r="Q41" s="12">
        <f t="shared" si="19"/>
        <v>0</v>
      </c>
      <c r="R41" s="15"/>
    </row>
    <row r="42" spans="2:18">
      <c r="B42" s="41"/>
      <c r="C42" s="4" t="s">
        <v>22</v>
      </c>
      <c r="D42" s="30"/>
      <c r="E42" s="12">
        <f t="shared" si="16"/>
        <v>8681.16</v>
      </c>
      <c r="F42" s="12">
        <f>F37*0.03</f>
        <v>752.43</v>
      </c>
      <c r="G42" s="12">
        <f>G37*0.03</f>
        <v>752.43</v>
      </c>
      <c r="H42" s="12">
        <f>H37*0.03</f>
        <v>752.43</v>
      </c>
      <c r="I42" s="12">
        <f>I37*0.03</f>
        <v>752.43</v>
      </c>
      <c r="J42" s="12">
        <f>J37*0.03</f>
        <v>752.43</v>
      </c>
      <c r="K42" s="12">
        <f>(K37+K39)*0.03</f>
        <v>1909.29</v>
      </c>
      <c r="L42" s="12">
        <f t="shared" ref="L42:Q42" si="20">L37*0.03</f>
        <v>752.43</v>
      </c>
      <c r="M42" s="12">
        <f t="shared" si="20"/>
        <v>0</v>
      </c>
      <c r="N42" s="12">
        <f t="shared" si="20"/>
        <v>752.43</v>
      </c>
      <c r="O42" s="12">
        <f t="shared" si="20"/>
        <v>752.43</v>
      </c>
      <c r="P42" s="12">
        <f t="shared" si="20"/>
        <v>752.43</v>
      </c>
      <c r="Q42" s="12">
        <f t="shared" si="20"/>
        <v>0</v>
      </c>
      <c r="R42" s="15"/>
    </row>
    <row r="43" spans="2:18">
      <c r="B43" s="41" t="s">
        <v>41</v>
      </c>
      <c r="C43" s="4" t="s">
        <v>5</v>
      </c>
      <c r="D43" s="30" t="s">
        <v>42</v>
      </c>
      <c r="E43" s="8">
        <f t="shared" si="16"/>
        <v>562680</v>
      </c>
      <c r="F43" s="8">
        <v>52390</v>
      </c>
      <c r="G43" s="8">
        <v>52390</v>
      </c>
      <c r="H43" s="8">
        <v>52390</v>
      </c>
      <c r="I43" s="8">
        <v>52390</v>
      </c>
      <c r="J43" s="8">
        <v>52390</v>
      </c>
      <c r="K43" s="8">
        <v>104780</v>
      </c>
      <c r="L43" s="8">
        <v>52390</v>
      </c>
      <c r="M43" s="8">
        <v>0</v>
      </c>
      <c r="N43" s="8">
        <v>52390</v>
      </c>
      <c r="O43" s="8">
        <v>52390</v>
      </c>
      <c r="P43" s="8">
        <v>38780</v>
      </c>
      <c r="Q43" s="8"/>
    </row>
    <row r="44" spans="2:18">
      <c r="B44" s="41"/>
      <c r="C44" s="4" t="s">
        <v>77</v>
      </c>
      <c r="D44" s="30"/>
      <c r="E44" s="12">
        <f t="shared" si="16"/>
        <v>29134</v>
      </c>
      <c r="F44" s="12">
        <f>F43*0.05</f>
        <v>2619.5</v>
      </c>
      <c r="G44" s="12">
        <f t="shared" ref="G44:Q44" si="21">G43*0.05</f>
        <v>2619.5</v>
      </c>
      <c r="H44" s="12">
        <f t="shared" si="21"/>
        <v>2619.5</v>
      </c>
      <c r="I44" s="12">
        <f t="shared" si="21"/>
        <v>2619.5</v>
      </c>
      <c r="J44" s="12">
        <f t="shared" si="21"/>
        <v>2619.5</v>
      </c>
      <c r="K44" s="12">
        <f>(K43+K45)*0.05</f>
        <v>6239</v>
      </c>
      <c r="L44" s="12">
        <f t="shared" si="21"/>
        <v>2619.5</v>
      </c>
      <c r="M44" s="12">
        <f t="shared" si="21"/>
        <v>0</v>
      </c>
      <c r="N44" s="12">
        <f t="shared" si="21"/>
        <v>2619.5</v>
      </c>
      <c r="O44" s="12">
        <f t="shared" si="21"/>
        <v>2619.5</v>
      </c>
      <c r="P44" s="12">
        <f t="shared" si="21"/>
        <v>1939</v>
      </c>
      <c r="Q44" s="12">
        <f t="shared" si="21"/>
        <v>0</v>
      </c>
    </row>
    <row r="45" spans="2:18">
      <c r="B45" s="41"/>
      <c r="C45" s="4" t="s">
        <v>7</v>
      </c>
      <c r="D45" s="30"/>
      <c r="E45" s="46">
        <f t="shared" si="16"/>
        <v>20000</v>
      </c>
      <c r="F45" s="8"/>
      <c r="G45" s="8"/>
      <c r="H45" s="8"/>
      <c r="I45" s="8"/>
      <c r="J45" s="8"/>
      <c r="K45" s="8">
        <v>20000</v>
      </c>
      <c r="L45" s="8"/>
      <c r="M45" s="8"/>
      <c r="N45" s="8"/>
      <c r="O45" s="8"/>
      <c r="P45" s="8">
        <v>0</v>
      </c>
      <c r="Q45" s="8">
        <v>0</v>
      </c>
    </row>
    <row r="46" spans="2:18">
      <c r="B46" s="41"/>
      <c r="C46" s="4" t="s">
        <v>21</v>
      </c>
      <c r="D46" s="30"/>
      <c r="E46" s="12">
        <f t="shared" si="16"/>
        <v>31464.720000000001</v>
      </c>
      <c r="F46" s="12">
        <f>F43*0.9*0.06</f>
        <v>2829.06</v>
      </c>
      <c r="G46" s="12">
        <f t="shared" ref="G46:Q46" si="22">G43*0.9*0.06</f>
        <v>2829.06</v>
      </c>
      <c r="H46" s="12">
        <f t="shared" si="22"/>
        <v>2829.06</v>
      </c>
      <c r="I46" s="12">
        <f t="shared" si="22"/>
        <v>2829.06</v>
      </c>
      <c r="J46" s="12">
        <f t="shared" si="22"/>
        <v>2829.06</v>
      </c>
      <c r="K46" s="12">
        <f>(K43+K45)*0.9*0.06</f>
        <v>6738.12</v>
      </c>
      <c r="L46" s="12">
        <f t="shared" si="22"/>
        <v>2829.06</v>
      </c>
      <c r="M46" s="12">
        <f t="shared" si="22"/>
        <v>0</v>
      </c>
      <c r="N46" s="12">
        <f t="shared" si="22"/>
        <v>2829.06</v>
      </c>
      <c r="O46" s="12">
        <f t="shared" si="22"/>
        <v>2829.06</v>
      </c>
      <c r="P46" s="12">
        <f t="shared" si="22"/>
        <v>2094.12</v>
      </c>
      <c r="Q46" s="12">
        <f t="shared" si="22"/>
        <v>0</v>
      </c>
    </row>
    <row r="47" spans="2:18">
      <c r="B47" s="41"/>
      <c r="C47" s="4" t="s">
        <v>20</v>
      </c>
      <c r="D47" s="30"/>
      <c r="E47" s="12">
        <f t="shared" si="16"/>
        <v>18354.420000000002</v>
      </c>
      <c r="F47" s="12">
        <f>F43*0.9*0.035</f>
        <v>1650.2850000000001</v>
      </c>
      <c r="G47" s="12">
        <f t="shared" ref="G47:Q47" si="23">G43*0.9*0.035</f>
        <v>1650.2850000000001</v>
      </c>
      <c r="H47" s="12">
        <f t="shared" si="23"/>
        <v>1650.2850000000001</v>
      </c>
      <c r="I47" s="12">
        <f t="shared" si="23"/>
        <v>1650.2850000000001</v>
      </c>
      <c r="J47" s="12">
        <f t="shared" si="23"/>
        <v>1650.2850000000001</v>
      </c>
      <c r="K47" s="12">
        <f>(K43+K45)*0.9*0.035</f>
        <v>3930.57</v>
      </c>
      <c r="L47" s="12">
        <f t="shared" si="23"/>
        <v>1650.2850000000001</v>
      </c>
      <c r="M47" s="12">
        <f t="shared" si="23"/>
        <v>0</v>
      </c>
      <c r="N47" s="12">
        <f t="shared" si="23"/>
        <v>1650.2850000000001</v>
      </c>
      <c r="O47" s="12">
        <f t="shared" si="23"/>
        <v>1650.2850000000001</v>
      </c>
      <c r="P47" s="12">
        <f t="shared" si="23"/>
        <v>1221.5700000000002</v>
      </c>
      <c r="Q47" s="12">
        <f t="shared" si="23"/>
        <v>0</v>
      </c>
    </row>
    <row r="48" spans="2:18" ht="44.25" customHeight="1">
      <c r="B48" s="41"/>
      <c r="C48" s="4" t="s">
        <v>22</v>
      </c>
      <c r="D48" s="30"/>
      <c r="E48" s="12">
        <f t="shared" si="16"/>
        <v>17480.400000000001</v>
      </c>
      <c r="F48" s="12">
        <f>F43*0.03</f>
        <v>1571.7</v>
      </c>
      <c r="G48" s="12">
        <f t="shared" ref="G48:Q48" si="24">G43*0.03</f>
        <v>1571.7</v>
      </c>
      <c r="H48" s="12">
        <f t="shared" si="24"/>
        <v>1571.7</v>
      </c>
      <c r="I48" s="12">
        <f t="shared" si="24"/>
        <v>1571.7</v>
      </c>
      <c r="J48" s="12">
        <f t="shared" si="24"/>
        <v>1571.7</v>
      </c>
      <c r="K48" s="12">
        <f>(K43+K45)*0.03</f>
        <v>3743.3999999999996</v>
      </c>
      <c r="L48" s="12">
        <f t="shared" si="24"/>
        <v>1571.7</v>
      </c>
      <c r="M48" s="12">
        <f t="shared" si="24"/>
        <v>0</v>
      </c>
      <c r="N48" s="12">
        <f t="shared" si="24"/>
        <v>1571.7</v>
      </c>
      <c r="O48" s="12">
        <f t="shared" si="24"/>
        <v>1571.7</v>
      </c>
      <c r="P48" s="12">
        <f t="shared" si="24"/>
        <v>1163.3999999999999</v>
      </c>
      <c r="Q48" s="12">
        <f t="shared" si="24"/>
        <v>0</v>
      </c>
    </row>
    <row r="49" spans="2:24" ht="25.5">
      <c r="B49" s="4" t="s">
        <v>41</v>
      </c>
      <c r="C49" s="4" t="s">
        <v>45</v>
      </c>
      <c r="D49" s="5" t="s">
        <v>52</v>
      </c>
      <c r="E49" s="46">
        <f t="shared" si="16"/>
        <v>5000</v>
      </c>
      <c r="F49" s="8">
        <v>0</v>
      </c>
      <c r="G49" s="8">
        <v>5000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</row>
    <row r="50" spans="2:24" ht="25.5">
      <c r="B50" s="4" t="s">
        <v>41</v>
      </c>
      <c r="C50" s="4" t="s">
        <v>45</v>
      </c>
      <c r="D50" s="5" t="s">
        <v>53</v>
      </c>
      <c r="E50" s="46">
        <f t="shared" si="16"/>
        <v>2000</v>
      </c>
      <c r="F50" s="8">
        <v>0</v>
      </c>
      <c r="G50" s="8">
        <v>0</v>
      </c>
      <c r="H50" s="8">
        <v>0</v>
      </c>
      <c r="I50" s="8">
        <v>2000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</row>
    <row r="51" spans="2:24" ht="25.5">
      <c r="B51" s="4" t="s">
        <v>41</v>
      </c>
      <c r="C51" s="4" t="s">
        <v>45</v>
      </c>
      <c r="D51" s="5" t="s">
        <v>54</v>
      </c>
      <c r="E51" s="46">
        <f t="shared" si="16"/>
        <v>2000</v>
      </c>
      <c r="F51" s="8">
        <v>0</v>
      </c>
      <c r="G51" s="8">
        <v>0</v>
      </c>
      <c r="H51" s="8">
        <v>0</v>
      </c>
      <c r="I51" s="8">
        <v>0</v>
      </c>
      <c r="J51" s="8">
        <v>2000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</row>
    <row r="52" spans="2:24" ht="25.5">
      <c r="B52" s="4" t="s">
        <v>41</v>
      </c>
      <c r="C52" s="4" t="s">
        <v>45</v>
      </c>
      <c r="D52" s="5" t="s">
        <v>68</v>
      </c>
      <c r="E52" s="46">
        <f t="shared" si="16"/>
        <v>2000</v>
      </c>
      <c r="F52" s="8">
        <v>0</v>
      </c>
      <c r="G52" s="8">
        <v>0</v>
      </c>
      <c r="H52" s="8">
        <v>0</v>
      </c>
      <c r="I52" s="8">
        <v>2000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</row>
    <row r="53" spans="2:24" ht="51">
      <c r="B53" s="4" t="s">
        <v>41</v>
      </c>
      <c r="C53" s="4" t="s">
        <v>32</v>
      </c>
      <c r="D53" s="5" t="s">
        <v>30</v>
      </c>
      <c r="E53" s="46">
        <f t="shared" ref="E53" si="25">SUM(F53:Q53)</f>
        <v>36000</v>
      </c>
      <c r="F53" s="8">
        <v>6000</v>
      </c>
      <c r="G53" s="8">
        <v>5500</v>
      </c>
      <c r="H53" s="8">
        <v>4000</v>
      </c>
      <c r="I53" s="8">
        <v>3000</v>
      </c>
      <c r="J53" s="8">
        <v>1500</v>
      </c>
      <c r="K53" s="8">
        <v>1000</v>
      </c>
      <c r="L53" s="8">
        <v>1000</v>
      </c>
      <c r="M53" s="8">
        <v>1000</v>
      </c>
      <c r="N53" s="8">
        <v>1000</v>
      </c>
      <c r="O53" s="8">
        <v>4000</v>
      </c>
      <c r="P53" s="8">
        <v>4000</v>
      </c>
      <c r="Q53" s="8">
        <v>4000</v>
      </c>
    </row>
    <row r="54" spans="2:24" ht="25.5">
      <c r="B54" s="4" t="s">
        <v>41</v>
      </c>
      <c r="C54" s="4" t="s">
        <v>33</v>
      </c>
      <c r="D54" s="5" t="s">
        <v>80</v>
      </c>
      <c r="E54" s="46">
        <f t="shared" ref="E54" si="26">SUM(F54:Q54)</f>
        <v>5733</v>
      </c>
      <c r="F54" s="8">
        <v>478</v>
      </c>
      <c r="G54" s="8">
        <v>475</v>
      </c>
      <c r="H54" s="8">
        <v>478</v>
      </c>
      <c r="I54" s="8">
        <v>478</v>
      </c>
      <c r="J54" s="8">
        <v>478</v>
      </c>
      <c r="K54" s="8">
        <v>478</v>
      </c>
      <c r="L54" s="8">
        <v>478</v>
      </c>
      <c r="M54" s="8">
        <v>478</v>
      </c>
      <c r="N54" s="8">
        <v>478</v>
      </c>
      <c r="O54" s="8">
        <v>478</v>
      </c>
      <c r="P54" s="8">
        <v>478</v>
      </c>
      <c r="Q54" s="8">
        <v>478</v>
      </c>
    </row>
    <row r="55" spans="2:24" ht="25.5">
      <c r="B55" s="4" t="s">
        <v>41</v>
      </c>
      <c r="C55" s="4" t="s">
        <v>38</v>
      </c>
      <c r="D55" s="5" t="s">
        <v>59</v>
      </c>
      <c r="E55" s="46">
        <f t="shared" si="16"/>
        <v>400</v>
      </c>
      <c r="F55" s="8">
        <v>33</v>
      </c>
      <c r="G55" s="8">
        <v>33</v>
      </c>
      <c r="H55" s="8">
        <v>33</v>
      </c>
      <c r="I55" s="8">
        <v>33</v>
      </c>
      <c r="J55" s="8">
        <v>33</v>
      </c>
      <c r="K55" s="8">
        <v>35</v>
      </c>
      <c r="L55" s="8">
        <v>35</v>
      </c>
      <c r="M55" s="8">
        <v>33</v>
      </c>
      <c r="N55" s="8">
        <v>33</v>
      </c>
      <c r="O55" s="8">
        <v>33</v>
      </c>
      <c r="P55" s="8">
        <v>33</v>
      </c>
      <c r="Q55" s="8">
        <v>33</v>
      </c>
    </row>
    <row r="56" spans="2:24" ht="51">
      <c r="B56" s="4" t="s">
        <v>41</v>
      </c>
      <c r="C56" s="4" t="s">
        <v>38</v>
      </c>
      <c r="D56" s="5" t="s">
        <v>60</v>
      </c>
      <c r="E56" s="46">
        <f t="shared" si="16"/>
        <v>240</v>
      </c>
      <c r="F56" s="8">
        <v>20</v>
      </c>
      <c r="G56" s="8">
        <v>20</v>
      </c>
      <c r="H56" s="8">
        <v>20</v>
      </c>
      <c r="I56" s="8">
        <v>20</v>
      </c>
      <c r="J56" s="8">
        <v>20</v>
      </c>
      <c r="K56" s="8">
        <v>20</v>
      </c>
      <c r="L56" s="8">
        <v>20</v>
      </c>
      <c r="M56" s="8">
        <v>20</v>
      </c>
      <c r="N56" s="8">
        <v>20</v>
      </c>
      <c r="O56" s="8">
        <v>20</v>
      </c>
      <c r="P56" s="8">
        <v>20</v>
      </c>
      <c r="Q56" s="8">
        <v>20</v>
      </c>
    </row>
    <row r="57" spans="2:24" ht="25.5">
      <c r="B57" s="4" t="s">
        <v>41</v>
      </c>
      <c r="C57" s="4" t="s">
        <v>38</v>
      </c>
      <c r="D57" s="5" t="s">
        <v>55</v>
      </c>
      <c r="E57" s="46">
        <f t="shared" si="16"/>
        <v>300</v>
      </c>
      <c r="F57" s="8">
        <v>25</v>
      </c>
      <c r="G57" s="8">
        <v>25</v>
      </c>
      <c r="H57" s="8">
        <v>25</v>
      </c>
      <c r="I57" s="8">
        <v>25</v>
      </c>
      <c r="J57" s="8">
        <v>25</v>
      </c>
      <c r="K57" s="8">
        <v>25</v>
      </c>
      <c r="L57" s="8">
        <v>25</v>
      </c>
      <c r="M57" s="8">
        <v>25</v>
      </c>
      <c r="N57" s="8">
        <v>25</v>
      </c>
      <c r="O57" s="8">
        <v>25</v>
      </c>
      <c r="P57" s="8">
        <v>25</v>
      </c>
      <c r="Q57" s="8">
        <v>25</v>
      </c>
    </row>
    <row r="58" spans="2:24">
      <c r="B58" s="4" t="s">
        <v>41</v>
      </c>
      <c r="C58" s="4" t="s">
        <v>38</v>
      </c>
      <c r="D58" s="5" t="s">
        <v>44</v>
      </c>
      <c r="E58" s="46">
        <f t="shared" si="16"/>
        <v>1350</v>
      </c>
      <c r="F58" s="8">
        <v>112.5</v>
      </c>
      <c r="G58" s="8">
        <v>112.5</v>
      </c>
      <c r="H58" s="8">
        <v>112.5</v>
      </c>
      <c r="I58" s="8">
        <v>112.5</v>
      </c>
      <c r="J58" s="8">
        <v>112.5</v>
      </c>
      <c r="K58" s="8">
        <v>112.5</v>
      </c>
      <c r="L58" s="8">
        <v>112.5</v>
      </c>
      <c r="M58" s="8">
        <v>112.5</v>
      </c>
      <c r="N58" s="8">
        <v>112.5</v>
      </c>
      <c r="O58" s="8">
        <v>112.5</v>
      </c>
      <c r="P58" s="8">
        <v>112.5</v>
      </c>
      <c r="Q58" s="8">
        <v>112.5</v>
      </c>
    </row>
    <row r="59" spans="2:24" ht="25.5">
      <c r="B59" s="4" t="s">
        <v>41</v>
      </c>
      <c r="C59" s="4" t="s">
        <v>38</v>
      </c>
      <c r="D59" s="5" t="s">
        <v>58</v>
      </c>
      <c r="E59" s="46">
        <f t="shared" si="16"/>
        <v>11000</v>
      </c>
      <c r="F59" s="8">
        <v>1000</v>
      </c>
      <c r="G59" s="8">
        <v>1000</v>
      </c>
      <c r="H59" s="8">
        <v>1000</v>
      </c>
      <c r="I59" s="8">
        <v>1000</v>
      </c>
      <c r="J59" s="8">
        <v>1000</v>
      </c>
      <c r="K59" s="8">
        <v>1000</v>
      </c>
      <c r="L59" s="8">
        <v>0</v>
      </c>
      <c r="M59" s="8">
        <v>1000</v>
      </c>
      <c r="N59" s="8">
        <v>1000</v>
      </c>
      <c r="O59" s="8">
        <v>1000</v>
      </c>
      <c r="P59" s="8">
        <v>1000</v>
      </c>
      <c r="Q59" s="8">
        <v>1000</v>
      </c>
    </row>
    <row r="60" spans="2:24" ht="25.5">
      <c r="B60" s="4" t="s">
        <v>41</v>
      </c>
      <c r="C60" s="4" t="s">
        <v>38</v>
      </c>
      <c r="D60" s="5" t="s">
        <v>56</v>
      </c>
      <c r="E60" s="46">
        <f t="shared" si="16"/>
        <v>480</v>
      </c>
      <c r="F60" s="8">
        <v>40</v>
      </c>
      <c r="G60" s="8">
        <v>40</v>
      </c>
      <c r="H60" s="8">
        <v>40</v>
      </c>
      <c r="I60" s="8">
        <v>40</v>
      </c>
      <c r="J60" s="8">
        <v>40</v>
      </c>
      <c r="K60" s="8">
        <v>40</v>
      </c>
      <c r="L60" s="8">
        <v>40</v>
      </c>
      <c r="M60" s="8">
        <v>40</v>
      </c>
      <c r="N60" s="8">
        <v>40</v>
      </c>
      <c r="O60" s="8">
        <v>40</v>
      </c>
      <c r="P60" s="8">
        <v>40</v>
      </c>
      <c r="Q60" s="8">
        <v>40</v>
      </c>
      <c r="X60" s="18"/>
    </row>
    <row r="61" spans="2:24" ht="38.25">
      <c r="B61" s="4" t="s">
        <v>41</v>
      </c>
      <c r="C61" s="4" t="s">
        <v>38</v>
      </c>
      <c r="D61" s="5" t="s">
        <v>63</v>
      </c>
      <c r="E61" s="46">
        <f t="shared" si="16"/>
        <v>360</v>
      </c>
      <c r="F61" s="8">
        <v>30</v>
      </c>
      <c r="G61" s="8">
        <v>30</v>
      </c>
      <c r="H61" s="8">
        <v>30</v>
      </c>
      <c r="I61" s="8">
        <v>30</v>
      </c>
      <c r="J61" s="8">
        <v>30</v>
      </c>
      <c r="K61" s="8">
        <v>30</v>
      </c>
      <c r="L61" s="8">
        <v>30</v>
      </c>
      <c r="M61" s="8">
        <v>30</v>
      </c>
      <c r="N61" s="8">
        <v>30</v>
      </c>
      <c r="O61" s="8">
        <v>30</v>
      </c>
      <c r="P61" s="8">
        <v>30</v>
      </c>
      <c r="Q61" s="8">
        <v>30</v>
      </c>
    </row>
    <row r="62" spans="2:24" ht="25.5">
      <c r="B62" s="4" t="s">
        <v>41</v>
      </c>
      <c r="C62" s="4" t="s">
        <v>38</v>
      </c>
      <c r="D62" s="5" t="s">
        <v>69</v>
      </c>
      <c r="E62" s="46">
        <f t="shared" si="16"/>
        <v>480</v>
      </c>
      <c r="F62" s="8">
        <v>40</v>
      </c>
      <c r="G62" s="8">
        <v>40</v>
      </c>
      <c r="H62" s="8">
        <v>40</v>
      </c>
      <c r="I62" s="8">
        <v>40</v>
      </c>
      <c r="J62" s="8">
        <v>40</v>
      </c>
      <c r="K62" s="8">
        <v>40</v>
      </c>
      <c r="L62" s="8">
        <v>40</v>
      </c>
      <c r="M62" s="8">
        <v>40</v>
      </c>
      <c r="N62" s="8">
        <v>40</v>
      </c>
      <c r="O62" s="8">
        <v>40</v>
      </c>
      <c r="P62" s="8">
        <v>40</v>
      </c>
      <c r="Q62" s="8">
        <v>40</v>
      </c>
    </row>
    <row r="63" spans="2:24" ht="25.5">
      <c r="B63" s="4" t="s">
        <v>41</v>
      </c>
      <c r="C63" s="4" t="s">
        <v>38</v>
      </c>
      <c r="D63" s="5" t="s">
        <v>43</v>
      </c>
      <c r="E63" s="47">
        <f t="shared" si="16"/>
        <v>3000</v>
      </c>
      <c r="F63" s="8">
        <v>0</v>
      </c>
      <c r="G63" s="8"/>
      <c r="H63" s="8"/>
      <c r="I63" s="8">
        <v>3000</v>
      </c>
      <c r="J63" s="8"/>
      <c r="K63" s="8"/>
      <c r="L63" s="8"/>
      <c r="M63" s="8"/>
      <c r="N63" s="8"/>
      <c r="O63" s="8"/>
      <c r="P63" s="8"/>
      <c r="Q63" s="8"/>
    </row>
    <row r="64" spans="2:24" ht="38.25">
      <c r="B64" s="4" t="s">
        <v>41</v>
      </c>
      <c r="C64" s="4" t="s">
        <v>38</v>
      </c>
      <c r="D64" s="5" t="s">
        <v>61</v>
      </c>
      <c r="E64" s="46">
        <f t="shared" si="16"/>
        <v>1000</v>
      </c>
      <c r="F64" s="8">
        <v>83</v>
      </c>
      <c r="G64" s="8">
        <v>83</v>
      </c>
      <c r="H64" s="8">
        <v>83</v>
      </c>
      <c r="I64" s="8">
        <v>87</v>
      </c>
      <c r="J64" s="8">
        <v>83</v>
      </c>
      <c r="K64" s="8">
        <v>83</v>
      </c>
      <c r="L64" s="8">
        <v>83</v>
      </c>
      <c r="M64" s="8">
        <v>83</v>
      </c>
      <c r="N64" s="8">
        <v>83</v>
      </c>
      <c r="O64" s="8">
        <v>83</v>
      </c>
      <c r="P64" s="8">
        <v>83</v>
      </c>
      <c r="Q64" s="8">
        <v>83</v>
      </c>
    </row>
    <row r="65" spans="2:17" ht="51">
      <c r="B65" s="4" t="s">
        <v>41</v>
      </c>
      <c r="C65" s="4" t="s">
        <v>38</v>
      </c>
      <c r="D65" s="21" t="s">
        <v>84</v>
      </c>
      <c r="E65" s="46">
        <f t="shared" si="16"/>
        <v>100</v>
      </c>
      <c r="F65" s="24"/>
      <c r="G65" s="23">
        <v>100</v>
      </c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2:17" ht="25.5">
      <c r="B66" s="4" t="s">
        <v>41</v>
      </c>
      <c r="C66" s="4" t="s">
        <v>38</v>
      </c>
      <c r="D66" s="21" t="s">
        <v>83</v>
      </c>
      <c r="E66" s="48">
        <f t="shared" si="16"/>
        <v>100</v>
      </c>
      <c r="F66" s="24"/>
      <c r="G66" s="23">
        <v>100</v>
      </c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2:17" ht="51">
      <c r="B67" s="4" t="s">
        <v>41</v>
      </c>
      <c r="C67" s="4" t="s">
        <v>38</v>
      </c>
      <c r="D67" s="5" t="s">
        <v>62</v>
      </c>
      <c r="E67" s="46">
        <f>SUM(F67:Q67)</f>
        <v>360</v>
      </c>
      <c r="F67" s="8">
        <v>30</v>
      </c>
      <c r="G67" s="8">
        <v>30</v>
      </c>
      <c r="H67" s="8">
        <v>30</v>
      </c>
      <c r="I67" s="8">
        <v>30</v>
      </c>
      <c r="J67" s="8">
        <v>30</v>
      </c>
      <c r="K67" s="8">
        <v>30</v>
      </c>
      <c r="L67" s="8">
        <v>30</v>
      </c>
      <c r="M67" s="8">
        <v>30</v>
      </c>
      <c r="N67" s="8">
        <v>30</v>
      </c>
      <c r="O67" s="8">
        <v>30</v>
      </c>
      <c r="P67" s="8">
        <v>30</v>
      </c>
      <c r="Q67" s="8">
        <v>30</v>
      </c>
    </row>
    <row r="68" spans="2:17" ht="38.25">
      <c r="B68" s="4" t="s">
        <v>41</v>
      </c>
      <c r="C68" s="4" t="s">
        <v>38</v>
      </c>
      <c r="D68" s="5" t="s">
        <v>64</v>
      </c>
      <c r="E68" s="46">
        <f>SUM(F68:Q68)</f>
        <v>1000</v>
      </c>
      <c r="F68" s="8">
        <v>0</v>
      </c>
      <c r="G68" s="8"/>
      <c r="H68" s="8"/>
      <c r="I68" s="8">
        <v>1000</v>
      </c>
      <c r="J68" s="8"/>
      <c r="K68" s="8"/>
      <c r="L68" s="8"/>
      <c r="M68" s="8"/>
      <c r="N68" s="8"/>
      <c r="O68" s="8"/>
      <c r="P68" s="8"/>
      <c r="Q68" s="8"/>
    </row>
    <row r="69" spans="2:17" ht="51">
      <c r="B69" s="4" t="s">
        <v>41</v>
      </c>
      <c r="C69" s="4" t="s">
        <v>38</v>
      </c>
      <c r="D69" s="5" t="s">
        <v>66</v>
      </c>
      <c r="E69" s="46">
        <f>SUM(F69:Q69)</f>
        <v>600</v>
      </c>
      <c r="F69" s="8">
        <v>0</v>
      </c>
      <c r="G69" s="8"/>
      <c r="H69" s="8"/>
      <c r="I69" s="8"/>
      <c r="J69" s="8"/>
      <c r="K69" s="8"/>
      <c r="L69" s="8"/>
      <c r="M69" s="8"/>
      <c r="N69" s="8"/>
      <c r="O69" s="8">
        <v>600</v>
      </c>
      <c r="P69" s="8"/>
      <c r="Q69" s="8"/>
    </row>
    <row r="70" spans="2:17" ht="25.5">
      <c r="B70" s="4" t="s">
        <v>41</v>
      </c>
      <c r="C70" s="4" t="s">
        <v>38</v>
      </c>
      <c r="D70" s="5" t="s">
        <v>70</v>
      </c>
      <c r="E70" s="46">
        <f>SUM(F70:Q70)</f>
        <v>1310.4000000000001</v>
      </c>
      <c r="F70" s="8">
        <v>110</v>
      </c>
      <c r="G70" s="8">
        <v>110.4</v>
      </c>
      <c r="H70" s="8">
        <v>109</v>
      </c>
      <c r="I70" s="8">
        <v>109</v>
      </c>
      <c r="J70" s="8">
        <v>109</v>
      </c>
      <c r="K70" s="8">
        <v>109</v>
      </c>
      <c r="L70" s="8">
        <v>109</v>
      </c>
      <c r="M70" s="8">
        <v>109</v>
      </c>
      <c r="N70" s="8">
        <v>109</v>
      </c>
      <c r="O70" s="8">
        <v>109</v>
      </c>
      <c r="P70" s="8">
        <v>109</v>
      </c>
      <c r="Q70" s="8">
        <v>109</v>
      </c>
    </row>
    <row r="71" spans="2:17" ht="25.5">
      <c r="B71" s="4" t="s">
        <v>41</v>
      </c>
      <c r="C71" s="4" t="s">
        <v>38</v>
      </c>
      <c r="D71" s="5" t="s">
        <v>71</v>
      </c>
      <c r="E71" s="46">
        <f t="shared" ref="E71:E75" si="27">SUM(F71:Q71)</f>
        <v>240</v>
      </c>
      <c r="F71" s="8">
        <v>20</v>
      </c>
      <c r="G71" s="8">
        <v>20</v>
      </c>
      <c r="H71" s="8">
        <v>20</v>
      </c>
      <c r="I71" s="8">
        <v>20</v>
      </c>
      <c r="J71" s="8">
        <v>20</v>
      </c>
      <c r="K71" s="8">
        <v>20</v>
      </c>
      <c r="L71" s="8">
        <v>20</v>
      </c>
      <c r="M71" s="8">
        <v>20</v>
      </c>
      <c r="N71" s="8">
        <v>20</v>
      </c>
      <c r="O71" s="8">
        <v>20</v>
      </c>
      <c r="P71" s="8">
        <v>20</v>
      </c>
      <c r="Q71" s="8">
        <v>20</v>
      </c>
    </row>
    <row r="72" spans="2:17" ht="38.25" customHeight="1">
      <c r="B72" s="4" t="s">
        <v>41</v>
      </c>
      <c r="C72" s="4" t="s">
        <v>38</v>
      </c>
      <c r="D72" s="21" t="s">
        <v>85</v>
      </c>
      <c r="E72" s="46">
        <f t="shared" si="27"/>
        <v>225</v>
      </c>
      <c r="F72" s="26"/>
      <c r="G72" s="25"/>
      <c r="H72" s="8">
        <v>225</v>
      </c>
      <c r="I72" s="8"/>
      <c r="J72" s="8"/>
      <c r="K72" s="8"/>
      <c r="L72" s="8"/>
      <c r="M72" s="8"/>
      <c r="N72" s="8"/>
      <c r="O72" s="8"/>
      <c r="P72" s="8"/>
      <c r="Q72" s="8"/>
    </row>
    <row r="73" spans="2:17" ht="25.5">
      <c r="B73" s="4" t="s">
        <v>41</v>
      </c>
      <c r="C73" s="4" t="s">
        <v>38</v>
      </c>
      <c r="D73" s="21" t="s">
        <v>83</v>
      </c>
      <c r="E73" s="46">
        <f t="shared" si="27"/>
        <v>100</v>
      </c>
      <c r="F73" s="24"/>
      <c r="G73" s="23">
        <v>100</v>
      </c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2:17" ht="38.25">
      <c r="B74" s="4" t="s">
        <v>41</v>
      </c>
      <c r="C74" s="4" t="s">
        <v>38</v>
      </c>
      <c r="D74" s="5" t="s">
        <v>72</v>
      </c>
      <c r="E74" s="46">
        <f t="shared" si="27"/>
        <v>40</v>
      </c>
      <c r="F74" s="8"/>
      <c r="G74" s="8"/>
      <c r="H74" s="8"/>
      <c r="I74" s="8">
        <v>40</v>
      </c>
      <c r="J74" s="8"/>
      <c r="K74" s="8"/>
      <c r="L74" s="8"/>
      <c r="M74" s="8"/>
      <c r="N74" s="8"/>
      <c r="O74" s="8"/>
      <c r="P74" s="8"/>
      <c r="Q74" s="8"/>
    </row>
    <row r="75" spans="2:17" ht="25.5">
      <c r="B75" s="4" t="s">
        <v>41</v>
      </c>
      <c r="C75" s="4" t="s">
        <v>38</v>
      </c>
      <c r="D75" s="5" t="s">
        <v>73</v>
      </c>
      <c r="E75" s="46">
        <f t="shared" si="27"/>
        <v>1000</v>
      </c>
      <c r="F75" s="8"/>
      <c r="G75" s="8"/>
      <c r="H75" s="8"/>
      <c r="I75" s="8"/>
      <c r="J75" s="8">
        <v>1000</v>
      </c>
      <c r="K75" s="8"/>
      <c r="L75" s="8"/>
      <c r="M75" s="8"/>
      <c r="N75" s="8"/>
      <c r="O75" s="8"/>
      <c r="P75" s="8"/>
      <c r="Q75" s="8"/>
    </row>
    <row r="76" spans="2:17" ht="25.5">
      <c r="B76" s="4" t="s">
        <v>41</v>
      </c>
      <c r="C76" s="4" t="s">
        <v>38</v>
      </c>
      <c r="D76" s="5" t="s">
        <v>74</v>
      </c>
      <c r="E76" s="46">
        <f>SUM(F76:Q76)</f>
        <v>62.8</v>
      </c>
      <c r="F76" s="8"/>
      <c r="G76" s="8"/>
      <c r="H76" s="8"/>
      <c r="I76" s="8"/>
      <c r="J76" s="8"/>
      <c r="K76" s="8">
        <v>62.8</v>
      </c>
      <c r="L76" s="8"/>
      <c r="M76" s="8"/>
      <c r="N76" s="8"/>
      <c r="O76" s="8"/>
      <c r="P76" s="8"/>
      <c r="Q76" s="8"/>
    </row>
    <row r="77" spans="2:17" ht="38.25">
      <c r="B77" s="4" t="s">
        <v>41</v>
      </c>
      <c r="C77" s="4" t="s">
        <v>38</v>
      </c>
      <c r="D77" s="27" t="s">
        <v>86</v>
      </c>
      <c r="E77" s="46">
        <f>SUM(F77:Q77)</f>
        <v>250</v>
      </c>
      <c r="F77" s="29"/>
      <c r="G77" s="28"/>
      <c r="H77" s="8"/>
      <c r="I77" s="8"/>
      <c r="J77" s="8">
        <v>250</v>
      </c>
      <c r="K77" s="8"/>
      <c r="L77" s="8"/>
      <c r="M77" s="8"/>
      <c r="N77" s="8"/>
      <c r="O77" s="8"/>
      <c r="P77" s="8"/>
      <c r="Q77" s="8"/>
    </row>
    <row r="78" spans="2:17" ht="38.25" customHeight="1">
      <c r="B78" s="4" t="s">
        <v>41</v>
      </c>
      <c r="C78" s="4" t="s">
        <v>38</v>
      </c>
      <c r="D78" s="21" t="s">
        <v>82</v>
      </c>
      <c r="E78" s="46">
        <f t="shared" ref="E78:E80" si="28">SUM(F78:Q78)</f>
        <v>150</v>
      </c>
      <c r="F78" s="22"/>
      <c r="G78" s="20"/>
      <c r="H78" s="8"/>
      <c r="I78" s="8"/>
      <c r="J78" s="8">
        <v>150</v>
      </c>
      <c r="K78" s="8"/>
      <c r="L78" s="8"/>
      <c r="M78" s="8"/>
      <c r="N78" s="8"/>
      <c r="O78" s="8"/>
      <c r="P78" s="8"/>
      <c r="Q78" s="8"/>
    </row>
    <row r="79" spans="2:17" ht="51">
      <c r="B79" s="4" t="s">
        <v>41</v>
      </c>
      <c r="C79" s="4" t="s">
        <v>38</v>
      </c>
      <c r="D79" s="5" t="s">
        <v>75</v>
      </c>
      <c r="E79" s="46">
        <f t="shared" si="28"/>
        <v>1642.6</v>
      </c>
      <c r="F79" s="8">
        <v>0</v>
      </c>
      <c r="G79" s="8"/>
      <c r="H79" s="8"/>
      <c r="I79" s="8"/>
      <c r="J79" s="8"/>
      <c r="K79" s="8"/>
      <c r="L79" s="8"/>
      <c r="M79" s="8"/>
      <c r="N79" s="8"/>
      <c r="O79" s="8">
        <v>1642.6</v>
      </c>
      <c r="P79" s="8"/>
      <c r="Q79" s="8"/>
    </row>
    <row r="80" spans="2:17" ht="38.25">
      <c r="B80" s="4" t="s">
        <v>41</v>
      </c>
      <c r="C80" s="4" t="s">
        <v>38</v>
      </c>
      <c r="D80" s="5" t="s">
        <v>76</v>
      </c>
      <c r="E80" s="46">
        <f t="shared" si="28"/>
        <v>1000</v>
      </c>
      <c r="F80" s="8">
        <v>250</v>
      </c>
      <c r="G80" s="8">
        <v>250</v>
      </c>
      <c r="H80" s="8"/>
      <c r="I80" s="8"/>
      <c r="J80" s="8"/>
      <c r="K80" s="8"/>
      <c r="L80" s="8"/>
      <c r="M80" s="8"/>
      <c r="N80" s="8"/>
      <c r="O80" s="8"/>
      <c r="P80" s="8">
        <v>250</v>
      </c>
      <c r="Q80" s="8">
        <v>250</v>
      </c>
    </row>
    <row r="81" spans="2:18" ht="43.5" customHeight="1">
      <c r="B81" s="4" t="s">
        <v>47</v>
      </c>
      <c r="C81" s="4" t="s">
        <v>78</v>
      </c>
      <c r="D81" s="5" t="s">
        <v>49</v>
      </c>
      <c r="E81" s="47">
        <f t="shared" si="16"/>
        <v>71064</v>
      </c>
      <c r="F81" s="8">
        <v>0</v>
      </c>
      <c r="G81" s="8"/>
      <c r="H81" s="8">
        <v>25000</v>
      </c>
      <c r="I81" s="8">
        <v>12000</v>
      </c>
      <c r="J81" s="8">
        <v>10000</v>
      </c>
      <c r="K81" s="8">
        <v>0</v>
      </c>
      <c r="L81" s="8">
        <v>20000</v>
      </c>
      <c r="M81" s="8">
        <v>4064</v>
      </c>
      <c r="N81" s="8">
        <v>0</v>
      </c>
      <c r="O81" s="8">
        <v>0</v>
      </c>
      <c r="P81" s="8">
        <v>0</v>
      </c>
      <c r="Q81" s="8">
        <v>0</v>
      </c>
    </row>
    <row r="82" spans="2:18" ht="25.5">
      <c r="B82" s="4" t="s">
        <v>47</v>
      </c>
      <c r="C82" s="4" t="s">
        <v>48</v>
      </c>
      <c r="D82" s="5" t="s">
        <v>50</v>
      </c>
      <c r="E82" s="8">
        <f t="shared" si="16"/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</row>
    <row r="83" spans="2:18" ht="27" customHeight="1">
      <c r="B83" s="38" t="s">
        <v>46</v>
      </c>
      <c r="C83" s="39"/>
      <c r="D83" s="40"/>
      <c r="E83" s="13">
        <f>SUM(E37:E82)</f>
        <v>1166964.406</v>
      </c>
      <c r="F83" s="13">
        <f t="shared" ref="F83:Q83" si="29">SUM(F37:F82)</f>
        <v>98563.950499999992</v>
      </c>
      <c r="G83" s="13">
        <f t="shared" si="29"/>
        <v>103361.35049999999</v>
      </c>
      <c r="H83" s="13">
        <f t="shared" si="29"/>
        <v>121537.95049999999</v>
      </c>
      <c r="I83" s="13">
        <f t="shared" si="29"/>
        <v>115356.95049999999</v>
      </c>
      <c r="J83" s="13">
        <f t="shared" si="29"/>
        <v>107212.95049999999</v>
      </c>
      <c r="K83" s="13">
        <f t="shared" si="29"/>
        <v>222692.30649999998</v>
      </c>
      <c r="L83" s="13">
        <f t="shared" si="29"/>
        <v>112314.95049999999</v>
      </c>
      <c r="M83" s="13">
        <f t="shared" si="29"/>
        <v>7084.5</v>
      </c>
      <c r="N83" s="13">
        <f t="shared" si="29"/>
        <v>93312.950499999992</v>
      </c>
      <c r="O83" s="13">
        <f t="shared" si="29"/>
        <v>98555.550499999998</v>
      </c>
      <c r="P83" s="13">
        <f t="shared" si="29"/>
        <v>80700.49549999999</v>
      </c>
      <c r="Q83" s="13">
        <f t="shared" si="29"/>
        <v>6270.5</v>
      </c>
      <c r="R83" s="15">
        <v>787996</v>
      </c>
    </row>
    <row r="85" spans="2:18" ht="15" customHeight="1">
      <c r="D85" s="37" t="s">
        <v>87</v>
      </c>
      <c r="E85" s="37"/>
      <c r="F85" s="37"/>
      <c r="G85" s="37"/>
      <c r="H85" s="37"/>
      <c r="I85" s="37"/>
      <c r="J85" s="37"/>
      <c r="K85" s="37"/>
      <c r="L85" s="37"/>
      <c r="M85" s="37"/>
      <c r="N85" s="37"/>
    </row>
    <row r="86" spans="2:18" ht="15" customHeight="1">
      <c r="D86" s="37" t="s">
        <v>88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</row>
  </sheetData>
  <mergeCells count="18">
    <mergeCell ref="D2:N2"/>
    <mergeCell ref="B16:B20"/>
    <mergeCell ref="D16:D20"/>
    <mergeCell ref="D6:D10"/>
    <mergeCell ref="B6:B10"/>
    <mergeCell ref="B5:D5"/>
    <mergeCell ref="D37:D42"/>
    <mergeCell ref="D11:D15"/>
    <mergeCell ref="B11:B15"/>
    <mergeCell ref="D85:N85"/>
    <mergeCell ref="D86:N86"/>
    <mergeCell ref="B83:D83"/>
    <mergeCell ref="B43:B48"/>
    <mergeCell ref="D43:D48"/>
    <mergeCell ref="B21:B25"/>
    <mergeCell ref="D21:D25"/>
    <mergeCell ref="B36:D36"/>
    <mergeCell ref="B37:B42"/>
  </mergeCells>
  <pageMargins left="0" right="0" top="0" bottom="0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обязательствам</vt:lpstr>
      <vt:lpstr>'по обязательствам'!Заголовки_для_печати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2023-12-22T09:58:14Z</dcterms:modified>
</cp:coreProperties>
</file>